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heatheradams/Library/Mobile Documents/com~apple~CloudDocs/Mitchell Hamline/SBA/"/>
    </mc:Choice>
  </mc:AlternateContent>
  <xr:revisionPtr revIDLastSave="0" documentId="13_ncr:1_{531C9FFD-A794-4549-B60D-B543C2FF1D29}" xr6:coauthVersionLast="43" xr6:coauthVersionMax="43" xr10:uidLastSave="{00000000-0000-0000-0000-000000000000}"/>
  <bookViews>
    <workbookView xWindow="1000" yWindow="460" windowWidth="23240" windowHeight="14300" xr2:uid="{998DE095-FD8D-49FE-BB05-DC27D5DCD205}"/>
  </bookViews>
  <sheets>
    <sheet name="All Budgets" sheetId="1" r:id="rId1"/>
    <sheet name="ABA" sheetId="4" r:id="rId2"/>
    <sheet name="ACLU" sheetId="2" r:id="rId3"/>
    <sheet name="ADR" sheetId="3" r:id="rId4"/>
    <sheet name="Adv Poss" sheetId="32" r:id="rId5"/>
    <sheet name="Antitrust" sheetId="36" r:id="rId6"/>
    <sheet name="APALSA" sheetId="5" r:id="rId7"/>
    <sheet name="BLS" sheetId="7" r:id="rId8"/>
    <sheet name="BLSA" sheetId="6" r:id="rId9"/>
    <sheet name="Chess Club" sheetId="39" r:id="rId10"/>
    <sheet name="Crim Law" sheetId="8" r:id="rId11"/>
    <sheet name="Cult &amp; Div" sheetId="9" r:id="rId12"/>
    <sheet name="Eelpouts" sheetId="30" r:id="rId13"/>
    <sheet name="Emp &amp; Labor" sheetId="10" r:id="rId14"/>
    <sheet name="Environ" sheetId="11" r:id="rId15"/>
    <sheet name="FBA" sheetId="12" r:id="rId16"/>
    <sheet name="Health &amp; Well" sheetId="29" r:id="rId17"/>
    <sheet name="Health Law" sheetId="13" r:id="rId18"/>
    <sheet name="HEWES" sheetId="14" r:id="rId19"/>
    <sheet name="SBA" sheetId="34" r:id="rId20"/>
    <sheet name="If When How" sheetId="15" r:id="rId21"/>
    <sheet name="ILSA" sheetId="38" r:id="rId22"/>
    <sheet name="Jewish Law" sheetId="16" r:id="rId23"/>
    <sheet name="JPPP" sheetId="35" r:id="rId24"/>
    <sheet name="LatinX" sheetId="17" r:id="rId25"/>
    <sheet name="LAWS" sheetId="18" r:id="rId26"/>
    <sheet name="Lit Soc" sheetId="31" r:id="rId27"/>
    <sheet name="MJF" sheetId="19" r:id="rId28"/>
    <sheet name="NALSA" sheetId="20" r:id="rId29"/>
    <sheet name="OutLaw" sheetId="21" r:id="rId30"/>
    <sheet name="PAD" sheetId="22" r:id="rId31"/>
    <sheet name="PALS" sheetId="23" r:id="rId32"/>
    <sheet name="Self-Help" sheetId="24" r:id="rId33"/>
    <sheet name="SIPLA" sheetId="25" r:id="rId34"/>
    <sheet name="Ski Club" sheetId="37" r:id="rId35"/>
    <sheet name="Social Com" sheetId="26" r:id="rId36"/>
    <sheet name="Veterans" sheetId="27" r:id="rId37"/>
    <sheet name="Wellness" sheetId="28" r:id="rId38"/>
    <sheet name="Template" sheetId="33" r:id="rId3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1" l="1"/>
  <c r="C34" i="8"/>
  <c r="M12" i="1"/>
  <c r="M42" i="1"/>
  <c r="B67" i="1"/>
  <c r="C37" i="6"/>
  <c r="C32" i="5"/>
  <c r="B7" i="1"/>
  <c r="D7" i="1"/>
  <c r="D31" i="5"/>
  <c r="D28" i="5"/>
  <c r="C28" i="5"/>
  <c r="M35" i="1"/>
  <c r="F36" i="1"/>
  <c r="D36" i="1"/>
  <c r="B36" i="1"/>
  <c r="M11" i="1"/>
  <c r="F10" i="1"/>
  <c r="D10" i="1"/>
  <c r="B10" i="1"/>
  <c r="D25" i="36"/>
  <c r="C21" i="36"/>
  <c r="C31" i="25"/>
  <c r="M34" i="1"/>
  <c r="D6" i="24"/>
  <c r="C33" i="21"/>
  <c r="C30" i="19"/>
  <c r="M28" i="1"/>
  <c r="M30" i="1"/>
  <c r="M2" i="1"/>
  <c r="M3" i="1"/>
  <c r="M4" i="1"/>
  <c r="M6" i="1"/>
  <c r="D20" i="5"/>
  <c r="M7" i="1"/>
  <c r="M8" i="1"/>
  <c r="M9" i="1"/>
  <c r="M13" i="1"/>
  <c r="M14" i="1"/>
  <c r="M15" i="1"/>
  <c r="M16" i="1"/>
  <c r="C23" i="12"/>
  <c r="M17" i="1"/>
  <c r="M19" i="1"/>
  <c r="M20" i="1"/>
  <c r="M21" i="1"/>
  <c r="M22" i="1"/>
  <c r="M23" i="1"/>
  <c r="M24" i="1"/>
  <c r="M25" i="1"/>
  <c r="M26" i="1"/>
  <c r="M27" i="1"/>
  <c r="M29" i="1"/>
  <c r="M31" i="1"/>
  <c r="M32" i="1"/>
  <c r="C25" i="26"/>
  <c r="M37" i="1"/>
  <c r="M38" i="1"/>
  <c r="C22" i="6"/>
  <c r="C33" i="6"/>
  <c r="D24" i="1"/>
  <c r="B24" i="1"/>
  <c r="F6" i="1"/>
  <c r="F22" i="1"/>
  <c r="D22" i="1"/>
  <c r="B22" i="1"/>
  <c r="C26" i="38"/>
  <c r="C21" i="38"/>
  <c r="B21" i="38"/>
  <c r="L6" i="1"/>
  <c r="D6" i="1"/>
  <c r="B6" i="1"/>
  <c r="D19" i="39"/>
  <c r="C19" i="39"/>
  <c r="B19" i="39"/>
  <c r="D21" i="38"/>
  <c r="D19" i="37"/>
  <c r="C19" i="37"/>
  <c r="B19" i="37"/>
  <c r="E21" i="36"/>
  <c r="D21" i="36"/>
  <c r="B21" i="36"/>
  <c r="C24" i="9"/>
  <c r="C30" i="7"/>
  <c r="C25" i="2"/>
  <c r="D4" i="17"/>
  <c r="D16" i="6"/>
  <c r="D21" i="19"/>
  <c r="D4" i="24"/>
  <c r="C14" i="17"/>
  <c r="D4" i="19"/>
  <c r="D26" i="19"/>
  <c r="B26" i="19"/>
  <c r="C26" i="19"/>
  <c r="F28" i="1"/>
  <c r="F37" i="1"/>
  <c r="D33" i="6"/>
  <c r="F9" i="1"/>
  <c r="D19" i="24"/>
  <c r="F34" i="1"/>
  <c r="D19" i="15"/>
  <c r="F21" i="1"/>
  <c r="D19" i="17"/>
  <c r="F25" i="1"/>
  <c r="F2" i="1"/>
  <c r="F3" i="1"/>
  <c r="F4" i="1"/>
  <c r="F5" i="1"/>
  <c r="F7" i="1"/>
  <c r="F8" i="1"/>
  <c r="D30" i="8"/>
  <c r="F12" i="1"/>
  <c r="F13" i="1"/>
  <c r="F14" i="1"/>
  <c r="F15" i="1"/>
  <c r="F16" i="1"/>
  <c r="F17" i="1"/>
  <c r="F18" i="1"/>
  <c r="F19" i="1"/>
  <c r="F20" i="1"/>
  <c r="F23" i="1"/>
  <c r="F26" i="1"/>
  <c r="F27" i="1"/>
  <c r="F29" i="1"/>
  <c r="F30" i="1"/>
  <c r="F31" i="1"/>
  <c r="F32" i="1"/>
  <c r="F33" i="1"/>
  <c r="F35" i="1"/>
  <c r="F38" i="1"/>
  <c r="F39" i="1"/>
  <c r="F42" i="1"/>
  <c r="D56" i="1"/>
  <c r="D54" i="1"/>
  <c r="D58" i="1"/>
  <c r="D3" i="29"/>
  <c r="D4" i="14"/>
  <c r="D3" i="14"/>
  <c r="D6" i="14"/>
  <c r="D4" i="26"/>
  <c r="D78" i="34"/>
  <c r="D20" i="9"/>
  <c r="D19" i="14"/>
  <c r="D20" i="26"/>
  <c r="D19" i="29"/>
  <c r="D22" i="14"/>
  <c r="D23" i="14"/>
  <c r="C23" i="17"/>
  <c r="D59" i="1"/>
  <c r="D60" i="1"/>
  <c r="L2" i="1"/>
  <c r="L3" i="1"/>
  <c r="L4" i="1"/>
  <c r="C31" i="5"/>
  <c r="F31" i="5"/>
  <c r="C34" i="5"/>
  <c r="L7" i="1"/>
  <c r="L8" i="1"/>
  <c r="C39" i="6"/>
  <c r="L9" i="1"/>
  <c r="C36" i="8"/>
  <c r="L12" i="1"/>
  <c r="C26" i="9"/>
  <c r="L13" i="1"/>
  <c r="L15" i="1"/>
  <c r="L16" i="1"/>
  <c r="L17" i="1"/>
  <c r="C25" i="29"/>
  <c r="L18" i="1"/>
  <c r="L19" i="1"/>
  <c r="C25" i="15"/>
  <c r="L21" i="1"/>
  <c r="L23" i="1"/>
  <c r="C25" i="17"/>
  <c r="L25" i="1"/>
  <c r="L26" i="1"/>
  <c r="L27" i="1"/>
  <c r="C29" i="19"/>
  <c r="C32" i="19"/>
  <c r="L28" i="1"/>
  <c r="L29" i="1"/>
  <c r="L30" i="1"/>
  <c r="L31" i="1"/>
  <c r="L32" i="1"/>
  <c r="D24" i="26"/>
  <c r="C27" i="26"/>
  <c r="L37" i="1"/>
  <c r="L38" i="1"/>
  <c r="L5" i="1"/>
  <c r="L42" i="1"/>
  <c r="D2" i="1"/>
  <c r="D3" i="1"/>
  <c r="D4" i="1"/>
  <c r="D5" i="1"/>
  <c r="D8" i="1"/>
  <c r="D9" i="1"/>
  <c r="D12" i="1"/>
  <c r="D13" i="1"/>
  <c r="D14" i="1"/>
  <c r="D15" i="1"/>
  <c r="D16" i="1"/>
  <c r="C19" i="12"/>
  <c r="D17" i="1"/>
  <c r="D18" i="1"/>
  <c r="D19" i="1"/>
  <c r="D20" i="1"/>
  <c r="D21" i="1"/>
  <c r="D23" i="1"/>
  <c r="C19" i="17"/>
  <c r="D25" i="1"/>
  <c r="D26" i="1"/>
  <c r="D27" i="1"/>
  <c r="D28" i="1"/>
  <c r="D29" i="1"/>
  <c r="C29" i="21"/>
  <c r="D30" i="1"/>
  <c r="D31" i="1"/>
  <c r="D32" i="1"/>
  <c r="D34" i="1"/>
  <c r="D35" i="1"/>
  <c r="D37" i="1"/>
  <c r="D38" i="1"/>
  <c r="D39" i="1"/>
  <c r="D42" i="1"/>
  <c r="B56" i="1"/>
  <c r="B57" i="1"/>
  <c r="B54" i="1"/>
  <c r="B58" i="1"/>
  <c r="D70" i="34"/>
  <c r="D81" i="34"/>
  <c r="D13" i="26"/>
  <c r="D3" i="8"/>
  <c r="J14" i="1"/>
  <c r="B48" i="1"/>
  <c r="B64" i="1"/>
  <c r="J42" i="1"/>
  <c r="B65" i="1"/>
  <c r="B66" i="1"/>
  <c r="B68" i="1"/>
  <c r="D20" i="27"/>
  <c r="C26" i="27"/>
  <c r="D28" i="8"/>
  <c r="C24" i="8"/>
  <c r="D6" i="12"/>
  <c r="C23" i="27"/>
  <c r="C20" i="27"/>
  <c r="E4" i="30"/>
  <c r="D5" i="34"/>
  <c r="D7" i="14"/>
  <c r="D3" i="13"/>
  <c r="D21" i="2"/>
  <c r="C27" i="2"/>
  <c r="D19" i="3"/>
  <c r="C25" i="3"/>
  <c r="D19" i="11"/>
  <c r="C25" i="11"/>
  <c r="D19" i="12"/>
  <c r="C25" i="12"/>
  <c r="D19" i="13"/>
  <c r="C25" i="13"/>
  <c r="D21" i="16"/>
  <c r="C23" i="16"/>
  <c r="C26" i="16"/>
  <c r="D25" i="18"/>
  <c r="C31" i="18"/>
  <c r="C30" i="8"/>
  <c r="C21" i="16"/>
  <c r="C24" i="27"/>
  <c r="D25" i="26"/>
  <c r="C24" i="26"/>
  <c r="D35" i="25"/>
  <c r="C35" i="25"/>
  <c r="D34" i="25"/>
  <c r="C34" i="25"/>
  <c r="D22" i="24"/>
  <c r="D23" i="24"/>
  <c r="C23" i="24"/>
  <c r="C22" i="24"/>
  <c r="D23" i="23"/>
  <c r="C23" i="23"/>
  <c r="D22" i="23"/>
  <c r="C22" i="23"/>
  <c r="D33" i="22"/>
  <c r="D32" i="22"/>
  <c r="C33" i="22"/>
  <c r="C32" i="22"/>
  <c r="D33" i="21"/>
  <c r="D32" i="21"/>
  <c r="C32" i="21"/>
  <c r="D23" i="20"/>
  <c r="D22" i="20"/>
  <c r="C23" i="20"/>
  <c r="C22" i="20"/>
  <c r="D30" i="19"/>
  <c r="D29" i="19"/>
  <c r="D26" i="31"/>
  <c r="D25" i="31"/>
  <c r="C26" i="31"/>
  <c r="C25" i="31"/>
  <c r="D29" i="18"/>
  <c r="C29" i="18"/>
  <c r="D28" i="18"/>
  <c r="C28" i="18"/>
  <c r="D23" i="17"/>
  <c r="D22" i="17"/>
  <c r="C22" i="17"/>
  <c r="C25" i="35"/>
  <c r="C24" i="35"/>
  <c r="D24" i="16"/>
  <c r="C24" i="16"/>
  <c r="D23" i="16"/>
  <c r="D23" i="15"/>
  <c r="C23" i="15"/>
  <c r="D22" i="15"/>
  <c r="C22" i="28"/>
  <c r="C25" i="28"/>
  <c r="D23" i="28"/>
  <c r="C23" i="28"/>
  <c r="D22" i="28"/>
  <c r="D24" i="27"/>
  <c r="D23" i="27"/>
  <c r="D31" i="25"/>
  <c r="C37" i="25"/>
  <c r="C25" i="23"/>
  <c r="C35" i="22"/>
  <c r="C35" i="21"/>
  <c r="C25" i="20"/>
  <c r="C28" i="31"/>
  <c r="C27" i="35"/>
  <c r="D25" i="35"/>
  <c r="D24" i="35"/>
  <c r="D25" i="29"/>
  <c r="E19" i="30"/>
  <c r="D36" i="6"/>
  <c r="D37" i="6"/>
  <c r="C36" i="6"/>
  <c r="D23" i="13"/>
  <c r="C23" i="13"/>
  <c r="D22" i="13"/>
  <c r="C22" i="13"/>
  <c r="D23" i="12"/>
  <c r="D22" i="12"/>
  <c r="C22" i="12"/>
  <c r="D23" i="11"/>
  <c r="C23" i="11"/>
  <c r="D22" i="11"/>
  <c r="C22" i="11"/>
  <c r="D23" i="10"/>
  <c r="D22" i="10"/>
  <c r="C23" i="10"/>
  <c r="C22" i="10"/>
  <c r="C22" i="15"/>
  <c r="C81" i="34"/>
  <c r="C82" i="34"/>
  <c r="C22" i="14"/>
  <c r="C22" i="29"/>
  <c r="D23" i="29"/>
  <c r="C23" i="29"/>
  <c r="D22" i="29"/>
  <c r="C25" i="10"/>
  <c r="D23" i="9"/>
  <c r="C23" i="9"/>
  <c r="D24" i="9"/>
  <c r="D34" i="8"/>
  <c r="D33" i="8"/>
  <c r="C33" i="8"/>
  <c r="D30" i="7"/>
  <c r="D29" i="7"/>
  <c r="C29" i="7"/>
  <c r="F32" i="5"/>
  <c r="C32" i="7"/>
  <c r="D23" i="3"/>
  <c r="C23" i="3"/>
  <c r="D22" i="3"/>
  <c r="C22" i="3"/>
  <c r="D25" i="2"/>
  <c r="D24" i="2"/>
  <c r="C24" i="2"/>
  <c r="D21" i="4"/>
  <c r="C24" i="4"/>
  <c r="D22" i="4"/>
  <c r="C21" i="4"/>
  <c r="C22" i="4"/>
  <c r="C19" i="3"/>
  <c r="J28" i="34"/>
  <c r="J27" i="34"/>
  <c r="B29" i="21"/>
  <c r="D21" i="35"/>
  <c r="C21" i="35"/>
  <c r="B21" i="35"/>
  <c r="B18" i="1"/>
  <c r="D10" i="6"/>
  <c r="D3" i="12"/>
  <c r="C78" i="34"/>
  <c r="B78" i="34"/>
  <c r="D7" i="17"/>
  <c r="D19" i="23"/>
  <c r="D19" i="4"/>
  <c r="D19" i="32"/>
  <c r="D26" i="7"/>
  <c r="D19" i="30"/>
  <c r="D19" i="10"/>
  <c r="D5" i="13"/>
  <c r="D22" i="31"/>
  <c r="D19" i="20"/>
  <c r="D29" i="21"/>
  <c r="D29" i="22"/>
  <c r="D19" i="28"/>
  <c r="B42" i="1"/>
  <c r="C19" i="4"/>
  <c r="C19" i="32"/>
  <c r="C26" i="7"/>
  <c r="C20" i="9"/>
  <c r="C19" i="30"/>
  <c r="C19" i="10"/>
  <c r="C19" i="29"/>
  <c r="C19" i="13"/>
  <c r="C19" i="14"/>
  <c r="C19" i="15"/>
  <c r="C25" i="18"/>
  <c r="C19" i="20"/>
  <c r="C29" i="22"/>
  <c r="C19" i="23"/>
  <c r="C19" i="24"/>
  <c r="C19" i="28"/>
  <c r="B22" i="31"/>
  <c r="D19" i="33"/>
  <c r="C19" i="33"/>
  <c r="B19" i="33"/>
  <c r="B19" i="32"/>
  <c r="B19" i="30"/>
  <c r="B19" i="29"/>
  <c r="B19" i="28"/>
  <c r="B20" i="27"/>
  <c r="B20" i="26"/>
  <c r="B31" i="25"/>
  <c r="B19" i="24"/>
  <c r="B29" i="22"/>
  <c r="B19" i="20"/>
  <c r="B19" i="15"/>
  <c r="B25" i="18"/>
  <c r="B19" i="17"/>
  <c r="B21" i="16"/>
  <c r="B19" i="14"/>
  <c r="B19" i="13"/>
  <c r="B19" i="11"/>
  <c r="B19" i="12"/>
  <c r="B19" i="10"/>
  <c r="B20" i="9"/>
  <c r="B30" i="8"/>
  <c r="B26" i="7"/>
  <c r="B33" i="6"/>
  <c r="B28" i="5"/>
  <c r="B19" i="4"/>
  <c r="B19" i="3"/>
  <c r="B21" i="2"/>
</calcChain>
</file>

<file path=xl/sharedStrings.xml><?xml version="1.0" encoding="utf-8"?>
<sst xmlns="http://schemas.openxmlformats.org/spreadsheetml/2006/main" count="1019" uniqueCount="455">
  <si>
    <t>Group</t>
  </si>
  <si>
    <t>ABA</t>
  </si>
  <si>
    <t>ACLU</t>
  </si>
  <si>
    <t>ADR</t>
  </si>
  <si>
    <t>APALSA</t>
  </si>
  <si>
    <t>BLS</t>
  </si>
  <si>
    <t xml:space="preserve">BLSA </t>
  </si>
  <si>
    <t>Self-Help</t>
  </si>
  <si>
    <t>FBA</t>
  </si>
  <si>
    <t>Crim. Law Society</t>
  </si>
  <si>
    <t xml:space="preserve">Culture &amp; Div. </t>
  </si>
  <si>
    <t>Environmental Law</t>
  </si>
  <si>
    <t>Health &amp; Wellness</t>
  </si>
  <si>
    <t>If/When/How</t>
  </si>
  <si>
    <t>JLSA</t>
  </si>
  <si>
    <t>LAWS</t>
  </si>
  <si>
    <t>MJF</t>
  </si>
  <si>
    <t>OutLaw</t>
  </si>
  <si>
    <t>PALS</t>
  </si>
  <si>
    <t>SIPLA</t>
  </si>
  <si>
    <t>Social Cmte.</t>
  </si>
  <si>
    <t>Veterans</t>
  </si>
  <si>
    <t>Requested Amount</t>
  </si>
  <si>
    <t>Approved Amount</t>
  </si>
  <si>
    <t>Health Law Society</t>
  </si>
  <si>
    <t>PAD</t>
  </si>
  <si>
    <t>Total</t>
  </si>
  <si>
    <t>Approved</t>
  </si>
  <si>
    <t>Event</t>
  </si>
  <si>
    <t>Requested</t>
  </si>
  <si>
    <t>Reimbursed</t>
  </si>
  <si>
    <t>Student Org Fair</t>
  </si>
  <si>
    <t>Voter Reg</t>
  </si>
  <si>
    <t>Executive Board Meeting</t>
  </si>
  <si>
    <t>General Membership Meeting</t>
  </si>
  <si>
    <t>Halloween Social Event</t>
  </si>
  <si>
    <t>FALL</t>
  </si>
  <si>
    <t>Tabling</t>
  </si>
  <si>
    <t>SPRING</t>
  </si>
  <si>
    <t>TOTAL</t>
  </si>
  <si>
    <t>Unused Rebranding Budget</t>
  </si>
  <si>
    <t>Expenses Reimbursed</t>
  </si>
  <si>
    <t>General Meeting</t>
  </si>
  <si>
    <t>Panel Discussion</t>
  </si>
  <si>
    <t>Speaker</t>
  </si>
  <si>
    <t>Social Event - Finals</t>
  </si>
  <si>
    <t>Social Event</t>
  </si>
  <si>
    <t>Transportation Costs - CLEs</t>
  </si>
  <si>
    <t>Panel</t>
  </si>
  <si>
    <t>Tabling (4 events)</t>
  </si>
  <si>
    <t>Networking Event</t>
  </si>
  <si>
    <t>Social Events (2-3)</t>
  </si>
  <si>
    <t>Tabling (2 events)</t>
  </si>
  <si>
    <t>Fall Open House</t>
  </si>
  <si>
    <t>Diversity &amp; Inclusion Panel</t>
  </si>
  <si>
    <t>Wheels of Justice</t>
  </si>
  <si>
    <t>Fall Finals Feed</t>
  </si>
  <si>
    <t>Professional Development Panel</t>
  </si>
  <si>
    <t>Professional Networking</t>
  </si>
  <si>
    <t>Chinese New Year Celebration</t>
  </si>
  <si>
    <t>Toastmasters Event</t>
  </si>
  <si>
    <t>Spring Finals Feed</t>
  </si>
  <si>
    <t>Thank You Acknowledgement</t>
  </si>
  <si>
    <t>Subsequent Requests</t>
  </si>
  <si>
    <t>Lunar New Year Planning</t>
  </si>
  <si>
    <t>Welcome Week Panel</t>
  </si>
  <si>
    <t>Finals Week Panel</t>
  </si>
  <si>
    <t>Coffee Bar</t>
  </si>
  <si>
    <t>MABL Scholarship GALA</t>
  </si>
  <si>
    <t>Networking Mixer</t>
  </si>
  <si>
    <t>NBLSA Midwest Convention</t>
  </si>
  <si>
    <t>Black History Month Gathering</t>
  </si>
  <si>
    <t>End of Semester Event</t>
  </si>
  <si>
    <t>Judge's Social</t>
  </si>
  <si>
    <t>OTHER COSTS</t>
  </si>
  <si>
    <t>National Dues</t>
  </si>
  <si>
    <t>Advertisement</t>
  </si>
  <si>
    <t>MABL GALA</t>
  </si>
  <si>
    <t>Hybrid Welcome Event</t>
  </si>
  <si>
    <t>Informal BAM/HYBRID BLSA</t>
  </si>
  <si>
    <t>BLSA Breakfast (in lieu of Coffee Bar)</t>
  </si>
  <si>
    <t>Networking Panel</t>
  </si>
  <si>
    <t>Resume/Interview Workshop</t>
  </si>
  <si>
    <t>Spring Panel</t>
  </si>
  <si>
    <t>Defense Panel</t>
  </si>
  <si>
    <t>Student Org Fair (2 events)</t>
  </si>
  <si>
    <t>BAM Orientation</t>
  </si>
  <si>
    <t>Debate</t>
  </si>
  <si>
    <t>ABA Conference</t>
  </si>
  <si>
    <t>Prosecution Panel</t>
  </si>
  <si>
    <t>Speaker/CLE</t>
  </si>
  <si>
    <t>OTHER</t>
  </si>
  <si>
    <t>Promo Merchandise</t>
  </si>
  <si>
    <t>Bar Review</t>
  </si>
  <si>
    <t>Ken Kratz</t>
  </si>
  <si>
    <t>Panel - Racist Presentation</t>
  </si>
  <si>
    <t>Panel - Intersectionality</t>
  </si>
  <si>
    <t>Add'l $150 speaker fee approved 11/2/18</t>
  </si>
  <si>
    <t>Notes</t>
  </si>
  <si>
    <t>Diversity Film Festival</t>
  </si>
  <si>
    <t>Panel - Indigenous Law</t>
  </si>
  <si>
    <t>Cult &amp; Diversity Banquet</t>
  </si>
  <si>
    <t>Employ &amp; Labor</t>
  </si>
  <si>
    <t>New Logo Design</t>
  </si>
  <si>
    <t>New Logo</t>
  </si>
  <si>
    <t>Networking Events</t>
  </si>
  <si>
    <t>Fall FBA Meet &amp; Greet</t>
  </si>
  <si>
    <t>Send-off Party - Tostrud</t>
  </si>
  <si>
    <t>Spring FBA Meet &amp; Greet</t>
  </si>
  <si>
    <t>24th Annual Thurgood Marshall Moot Court</t>
  </si>
  <si>
    <t>HEWES</t>
  </si>
  <si>
    <t>Unknown</t>
  </si>
  <si>
    <t>Capstone Week Hot Breakfasts (13)</t>
  </si>
  <si>
    <t>Capstone Week Snacks (13)</t>
  </si>
  <si>
    <t>Leadership Weekend Snacks (4)</t>
  </si>
  <si>
    <t>Finals Hot Breakfasts (6)</t>
  </si>
  <si>
    <t>Finals Snacks (2)</t>
  </si>
  <si>
    <t>HHs - Capstone (4)</t>
  </si>
  <si>
    <t>Office Hours (8)</t>
  </si>
  <si>
    <t>Social Events - Capstone (13)</t>
  </si>
  <si>
    <t>Amount amended per August Board Minutes</t>
  </si>
  <si>
    <t>Amount amended based on $915 approved in August Board Minutes</t>
  </si>
  <si>
    <t>Subtotal</t>
  </si>
  <si>
    <t>Amount amended based on $960 approved in August Board Minutes</t>
  </si>
  <si>
    <t>Per August Minutes</t>
  </si>
  <si>
    <t>Per Actual Request</t>
  </si>
  <si>
    <t>IWH Leadership Conf</t>
  </si>
  <si>
    <t>Wellness</t>
  </si>
  <si>
    <t>Eelpouts</t>
  </si>
  <si>
    <t>Adverse Possession</t>
  </si>
  <si>
    <t>Litigation Society</t>
  </si>
  <si>
    <t>Passover Seder</t>
  </si>
  <si>
    <t>Cardozo Society Bar Table</t>
  </si>
  <si>
    <t>Small Group Speakers</t>
  </si>
  <si>
    <t>Hanukkah Social</t>
  </si>
  <si>
    <t>First Year Membership Meeting</t>
  </si>
  <si>
    <t>Social &amp; Moving Night</t>
  </si>
  <si>
    <t>Cardozo Table</t>
  </si>
  <si>
    <t>Merchandise</t>
  </si>
  <si>
    <t>MHBA Board Panel</t>
  </si>
  <si>
    <t>General Member Meeting</t>
  </si>
  <si>
    <t>MHBA Gala</t>
  </si>
  <si>
    <t>Jurists Fiesta/Cesar Chavez</t>
  </si>
  <si>
    <t>Cafecito - Study Session</t>
  </si>
  <si>
    <t>General Board Meeting</t>
  </si>
  <si>
    <t>MWL Membership Fee</t>
  </si>
  <si>
    <t>Mentor Program Kick-off</t>
  </si>
  <si>
    <t>Big Fall Event/Panel</t>
  </si>
  <si>
    <t>Feminine Hygiene Drive</t>
  </si>
  <si>
    <t>Self-Care Event</t>
  </si>
  <si>
    <t>Add'l $90 for Finals Event</t>
  </si>
  <si>
    <t>Mentor Event</t>
  </si>
  <si>
    <t>Galentine's Day</t>
  </si>
  <si>
    <t>MWL Conference</t>
  </si>
  <si>
    <t>Big Spring Event/Panel</t>
  </si>
  <si>
    <t>Swag</t>
  </si>
  <si>
    <t>Monthly Meetings</t>
  </si>
  <si>
    <t>MJF Lunch &amp; Learn</t>
  </si>
  <si>
    <t>LRAP &amp; PILF</t>
  </si>
  <si>
    <t>Paint &amp; Party</t>
  </si>
  <si>
    <t>Removed; collaborative event with H &amp; W and PALS</t>
  </si>
  <si>
    <t>PILF Selection Committee</t>
  </si>
  <si>
    <t>Volunteer Fair</t>
  </si>
  <si>
    <t>PILF Silent Auction</t>
  </si>
  <si>
    <t>Graduation Cords</t>
  </si>
  <si>
    <t>NALSA</t>
  </si>
  <si>
    <t>National Coming Out Day</t>
  </si>
  <si>
    <t>Transgender Day</t>
  </si>
  <si>
    <t>Out!Law Meet Up</t>
  </si>
  <si>
    <t>Funds used for e-board meeting</t>
  </si>
  <si>
    <t>End of Semester Celebration</t>
  </si>
  <si>
    <t>International Trans Visibility</t>
  </si>
  <si>
    <t>MN Lavendar Bar Assoc.</t>
  </si>
  <si>
    <t>Tabling - Student Org Fair</t>
  </si>
  <si>
    <t>Mock Trial Info Session</t>
  </si>
  <si>
    <t>Mock Trial Info Session 2</t>
  </si>
  <si>
    <t>Mock Trial Rumble</t>
  </si>
  <si>
    <t>Dinner &amp; Game Night</t>
  </si>
  <si>
    <t>Sunday Tailgating Event</t>
  </si>
  <si>
    <t>Academic Panel</t>
  </si>
  <si>
    <t>Alumni Panel</t>
  </si>
  <si>
    <t>Ugly Sweater Party</t>
  </si>
  <si>
    <t>Welcome Back Moving Night</t>
  </si>
  <si>
    <t>2L Registration Panel</t>
  </si>
  <si>
    <t>Spring Picnic</t>
  </si>
  <si>
    <t>Paint Party</t>
  </si>
  <si>
    <t>Moving Day with PALS</t>
  </si>
  <si>
    <t>Parent Support Group (4 events)</t>
  </si>
  <si>
    <t>Per Budget Request; unable to reconcile amounts</t>
  </si>
  <si>
    <t>Printing</t>
  </si>
  <si>
    <t>Training Breakfast/Dinner</t>
  </si>
  <si>
    <t>Brochures/Flyers</t>
  </si>
  <si>
    <t>Weekly Breakfast &amp; Coffee</t>
  </si>
  <si>
    <t>Office Supplies</t>
  </si>
  <si>
    <t>Marketing</t>
  </si>
  <si>
    <t>Panel #1</t>
  </si>
  <si>
    <t>Networking Event #1</t>
  </si>
  <si>
    <t>Networking Event #2</t>
  </si>
  <si>
    <t>Tabling Events (2)</t>
  </si>
  <si>
    <t>Rebranding Materials</t>
  </si>
  <si>
    <t>Panel #2</t>
  </si>
  <si>
    <t>Panel #3</t>
  </si>
  <si>
    <t>Networking Event #3</t>
  </si>
  <si>
    <t>Panel #4</t>
  </si>
  <si>
    <t>Back to School Bash</t>
  </si>
  <si>
    <t>Greenacre</t>
  </si>
  <si>
    <t>Finals Week Breakfast</t>
  </si>
  <si>
    <t>Back to School Celebration</t>
  </si>
  <si>
    <t>March Madness Tournament</t>
  </si>
  <si>
    <t>Barrister's Ball</t>
  </si>
  <si>
    <t>Final's Breakfast</t>
  </si>
  <si>
    <t>Amount amended based on $32,950 approved in August Board Minutes</t>
  </si>
  <si>
    <t>Conference Attendance</t>
  </si>
  <si>
    <t>Rebranding</t>
  </si>
  <si>
    <t>Wall of Honor</t>
  </si>
  <si>
    <t>Jag Guest Speaker</t>
  </si>
  <si>
    <t>Graduation Regalia</t>
  </si>
  <si>
    <t>Training &amp; Veterans Materials</t>
  </si>
  <si>
    <t>Comm Committee</t>
  </si>
  <si>
    <t>Per Aug Board Mins</t>
  </si>
  <si>
    <t>Yoga Instruction</t>
  </si>
  <si>
    <t>Wellness Toolkit</t>
  </si>
  <si>
    <t>Final Goody Basket Runs</t>
  </si>
  <si>
    <t>Printing Costs</t>
  </si>
  <si>
    <t>Delta Theta Pi Football Tourn</t>
  </si>
  <si>
    <t>Weekend/Student Breakfasts</t>
  </si>
  <si>
    <t>Wellness Workshops</t>
  </si>
  <si>
    <t>Other</t>
  </si>
  <si>
    <t>Paint Party - Collaboration w/PALS &amp; MJF</t>
  </si>
  <si>
    <t>League Fees</t>
  </si>
  <si>
    <t>Contingent on at least 15 students on roster</t>
  </si>
  <si>
    <t>All Law School Tournament Fees</t>
  </si>
  <si>
    <t>Alumni Tournament</t>
  </si>
  <si>
    <t>20 Jerseys</t>
  </si>
  <si>
    <t>Caveat that they would be maintained as the property of the team or players would purchase.</t>
  </si>
  <si>
    <t>Pucks ($2*20)</t>
  </si>
  <si>
    <t>Ice time $125-$200/hr</t>
  </si>
  <si>
    <t>Semester Informational Meeting</t>
  </si>
  <si>
    <t>Meet the Lawyer Event</t>
  </si>
  <si>
    <t>Finals Week Wellness Event</t>
  </si>
  <si>
    <t xml:space="preserve">Happy Hour </t>
  </si>
  <si>
    <t>Beer Coozies</t>
  </si>
  <si>
    <t>Amount approved per notes I have found</t>
  </si>
  <si>
    <t>Coffee Tumblers</t>
  </si>
  <si>
    <t>December Study Session</t>
  </si>
  <si>
    <t>BLSA Potluck</t>
  </si>
  <si>
    <t>Indigenous Peoples' Day</t>
  </si>
  <si>
    <t>First Nations Kitchen</t>
  </si>
  <si>
    <t>Native Heritage Month Symp</t>
  </si>
  <si>
    <t>MAIBA Scholarship Dinner</t>
  </si>
  <si>
    <t>Twin Cities Native Children Campaign</t>
  </si>
  <si>
    <t>NNALSA Moot Cort Comp @ ASU</t>
  </si>
  <si>
    <t>Traumatic Legacy of Am. Boarding Schools &amp; General Membership Meeting</t>
  </si>
  <si>
    <t>Logo Design</t>
  </si>
  <si>
    <t>Lunar New Year Celebration</t>
  </si>
  <si>
    <t>MNAPABA Board Meeting</t>
  </si>
  <si>
    <t>*Amended Budget approved @ Nov Bd Mtg</t>
  </si>
  <si>
    <t>SBA Breakfast Hybrid Cohort 1 &amp; 2 on 10/19/18</t>
  </si>
  <si>
    <t>Pizza for Student Org Fair</t>
  </si>
  <si>
    <t>Reimbursed/Paid</t>
  </si>
  <si>
    <t>SBA</t>
  </si>
  <si>
    <t>Coffee for 1st Weekend of classes and end of Hybrid Prep Week (8/11/18)</t>
  </si>
  <si>
    <t>Deb's p-card - Supermark Grocery (8/11/18)</t>
  </si>
  <si>
    <t>Back to School Treats for 1st Weekend of classes and ending of Hybrid Prep Week (8/11/18)</t>
  </si>
  <si>
    <t>Caribou Coffee for 1st Weekend of classes and end of Hybrid Prep Week (8/11/18)</t>
  </si>
  <si>
    <t>SBA Dues Fall 2018</t>
  </si>
  <si>
    <t>SBA Dues Spring 2019</t>
  </si>
  <si>
    <t>Welcome Back Treats for 1st week of Fall 2018</t>
  </si>
  <si>
    <t>Notes on p-card indicates SIPLA Meet &amp; Greet on 8/28/18</t>
  </si>
  <si>
    <t>Notes on p-card indicates SIPLA IP Panel</t>
  </si>
  <si>
    <t>SBA Cart for Events</t>
  </si>
  <si>
    <t>Pizza for incoming BAM  students</t>
  </si>
  <si>
    <t>SBA Food Supplies for Events/Meetings for Fall 2018 Semester</t>
  </si>
  <si>
    <t>P-card - Target</t>
  </si>
  <si>
    <t>ABA Conf Airfare - Moos</t>
  </si>
  <si>
    <t>SBA Leadership Retreat - 7/31/18</t>
  </si>
  <si>
    <t>SBA Annual Meeting Cab Fare - Moos &amp; Lemmer</t>
  </si>
  <si>
    <t>SBA Annual Meeting Food - Moos &amp; Lemmer</t>
  </si>
  <si>
    <t>SBA Annual Meeting Hotel - Moos &amp; Lemmer</t>
  </si>
  <si>
    <t>SBA Executive Board Meeting - 9/6/18</t>
  </si>
  <si>
    <t>SBA Executive Board Meeting - 9/16/18</t>
  </si>
  <si>
    <t>SBA - Moos Reimbursements</t>
  </si>
  <si>
    <t>Comm Con - Survey Monkey Subscription</t>
  </si>
  <si>
    <t>No record of any approval; looks to be same as Health &amp; Wellness?</t>
  </si>
  <si>
    <t>Bluebook Tabbing Party</t>
  </si>
  <si>
    <t>Residency Restrictions Symp.</t>
  </si>
  <si>
    <t>$200 through W&amp;M; add'l $300 thorugh BOG on 1/27/19</t>
  </si>
  <si>
    <t>Meet &amp; Greet</t>
  </si>
  <si>
    <t>Print Copies</t>
  </si>
  <si>
    <t>Amended Request</t>
  </si>
  <si>
    <t>Bar Review (1/31)</t>
  </si>
  <si>
    <t>Networking Event (2/21-28)</t>
  </si>
  <si>
    <t>Bar Review (3/28)</t>
  </si>
  <si>
    <t>Networking Event (4/4)</t>
  </si>
  <si>
    <t>Course Selection Wksp (4/10)</t>
  </si>
  <si>
    <t>Additional Requests</t>
  </si>
  <si>
    <t>Birthday Party for RBG w/LAWS</t>
  </si>
  <si>
    <t>MLBA Conference (7 atttendees)</t>
  </si>
  <si>
    <t>Weekend 1L allottment</t>
  </si>
  <si>
    <t>Crystal Lemmer - ABA Conf</t>
  </si>
  <si>
    <t>Winter League Registration</t>
  </si>
  <si>
    <t>Legislative Forum</t>
  </si>
  <si>
    <t>approved @ 1/27/19</t>
  </si>
  <si>
    <t>Finance Office Figures</t>
  </si>
  <si>
    <t>Listed as Law Students for Reproductive Justice</t>
  </si>
  <si>
    <t>Per printout from Deb Kessler</t>
  </si>
  <si>
    <t>since hybrid and EJD do not get finals hot breakfast (Increase requested due to cost of hot breakfasts)</t>
  </si>
  <si>
    <t>Notes from Request</t>
  </si>
  <si>
    <t>since hybrid and EJD do not get finals snacks</t>
  </si>
  <si>
    <t>Snacks for EJD Leadership weekends</t>
  </si>
  <si>
    <t>3 in fall, 3 in spring (Increase requested due to cost of hot breakfasts)</t>
  </si>
  <si>
    <t>unless these are paid for out of discretionary, in library</t>
  </si>
  <si>
    <t>one HH each capstone week as a mixer between BAM and Distance students</t>
  </si>
  <si>
    <t>hybrid, ejd, evening, weekend - reps in each of these groups work together for 1 "office hour" per semester</t>
  </si>
  <si>
    <t>5 hybrid cohorts and 2 ejd per semester, events will be at the discretion of the reps in each constiuentcy to allow for them to best serve the needs of their constituents. Allocations may be combined to throw a larger event, like t-wolves last spring, etc.</t>
  </si>
  <si>
    <t>Deb Kessler's Report</t>
  </si>
  <si>
    <t>Account #</t>
  </si>
  <si>
    <t>Account Name</t>
  </si>
  <si>
    <t>Amount</t>
  </si>
  <si>
    <t>Mandatory Student Fees</t>
  </si>
  <si>
    <t>Other Outside Services</t>
  </si>
  <si>
    <t>Sponsored Events</t>
  </si>
  <si>
    <t>Food &amp; Beverage</t>
  </si>
  <si>
    <t>Facilities/Equip Rental &amp; Parking</t>
  </si>
  <si>
    <t>Gifts</t>
  </si>
  <si>
    <t>Promo Pieces</t>
  </si>
  <si>
    <t>Entertainment</t>
  </si>
  <si>
    <t>Speaker's fees/honoraira</t>
  </si>
  <si>
    <t>Travel</t>
  </si>
  <si>
    <t>Airfare &amp; related</t>
  </si>
  <si>
    <t>Hotel &amp; related</t>
  </si>
  <si>
    <t>Ground transportation &amp; parking</t>
  </si>
  <si>
    <t>Mileage</t>
  </si>
  <si>
    <t>Per diem</t>
  </si>
  <si>
    <t>Conference fees</t>
  </si>
  <si>
    <t>Institutional memberships</t>
  </si>
  <si>
    <t>Supplies</t>
  </si>
  <si>
    <t>Office supplies</t>
  </si>
  <si>
    <t>Kitchen supplies</t>
  </si>
  <si>
    <t>Document Services Center</t>
  </si>
  <si>
    <t>US Postal Service</t>
  </si>
  <si>
    <t>Annual filing fees</t>
  </si>
  <si>
    <t>Total funds remaining</t>
  </si>
  <si>
    <t>Total SBA funds spent</t>
  </si>
  <si>
    <t>Fall Total</t>
  </si>
  <si>
    <t>Spring Total</t>
  </si>
  <si>
    <t>Fall Sweep - Unused Funds</t>
  </si>
  <si>
    <t>Fall Unused</t>
  </si>
  <si>
    <t>Spring Balance</t>
  </si>
  <si>
    <t>Deb's p-card</t>
  </si>
  <si>
    <t>Int'l Law Students</t>
  </si>
  <si>
    <t>1L Section 3 Gen Mtg</t>
  </si>
  <si>
    <t>$150 allowed</t>
  </si>
  <si>
    <t>Monthly QuickBooks Subscription (Jul-Jan)</t>
  </si>
  <si>
    <t>Veteran's Day Appreciation</t>
  </si>
  <si>
    <t>SBA BOG meeting 11/20/18</t>
  </si>
  <si>
    <t>Amount of $2225 approved in August Board Minutes</t>
  </si>
  <si>
    <t>RECAP</t>
  </si>
  <si>
    <t>Fall Dues</t>
  </si>
  <si>
    <t>Spring Dues</t>
  </si>
  <si>
    <t>Approved Amounts</t>
  </si>
  <si>
    <t>Unused Fall Amounts</t>
  </si>
  <si>
    <t>Remaining Funds</t>
  </si>
  <si>
    <t>My Figures</t>
  </si>
  <si>
    <t>Finance Figures</t>
  </si>
  <si>
    <t>Total Dues</t>
  </si>
  <si>
    <t>Total Spent</t>
  </si>
  <si>
    <t xml:space="preserve">Approved Spring </t>
  </si>
  <si>
    <t>Balance</t>
  </si>
  <si>
    <t>Year Total</t>
  </si>
  <si>
    <t>Cub Foods</t>
  </si>
  <si>
    <t>SBA Welcome Expenses</t>
  </si>
  <si>
    <t>Food/Travel DC</t>
  </si>
  <si>
    <t>Food Reimbursement</t>
  </si>
  <si>
    <t>Donuts for first day of class</t>
  </si>
  <si>
    <t>Sweeneys Saloon</t>
  </si>
  <si>
    <t>Global Industrial</t>
  </si>
  <si>
    <t>Billys</t>
  </si>
  <si>
    <t>Lunds &amp; Byerlys Cater</t>
  </si>
  <si>
    <t>Ol Mexico</t>
  </si>
  <si>
    <t>Amazon</t>
  </si>
  <si>
    <t>Food for Meeting</t>
  </si>
  <si>
    <t>Kowalski's Market (Katie)</t>
  </si>
  <si>
    <t>Kowalski's Market</t>
  </si>
  <si>
    <t>Afro Deli</t>
  </si>
  <si>
    <t>Brueggers Catering</t>
  </si>
  <si>
    <t>Panera</t>
  </si>
  <si>
    <t>Costco</t>
  </si>
  <si>
    <t>Food For Meeting</t>
  </si>
  <si>
    <t>Sec of State</t>
  </si>
  <si>
    <t>Printing/Postage</t>
  </si>
  <si>
    <t>Reimbursed Amounts</t>
  </si>
  <si>
    <t>Approved Spring</t>
  </si>
  <si>
    <t>SBA Diversity Event w/Kleber Ortiz</t>
  </si>
  <si>
    <t>Cultural &amp; Diversity</t>
  </si>
  <si>
    <t>Kleber Ortiz</t>
  </si>
  <si>
    <t>SBA Rep Allowance Frethem</t>
  </si>
  <si>
    <t>BOG Meeting</t>
  </si>
  <si>
    <t>Greenacres</t>
  </si>
  <si>
    <t>SBA Discretionary</t>
  </si>
  <si>
    <t>Deposit - Greenacres</t>
  </si>
  <si>
    <t>BOG - cart</t>
  </si>
  <si>
    <t>BOG Discretionary</t>
  </si>
  <si>
    <t>HeWES</t>
  </si>
  <si>
    <t>Technology Fee</t>
  </si>
  <si>
    <t>Tailgating</t>
  </si>
  <si>
    <t>Joshua Franklin - Reimbursement</t>
  </si>
  <si>
    <t>Study Sessions</t>
  </si>
  <si>
    <t>MJF Poverty Sim/Vol Fair</t>
  </si>
  <si>
    <t>See below; requested additional funds from initial $790</t>
  </si>
  <si>
    <t>PILF Lunch &amp; Learn</t>
  </si>
  <si>
    <t>Increase requested; approved Feb</t>
  </si>
  <si>
    <t>Finals Study Sessions</t>
  </si>
  <si>
    <t>JPPP Gala</t>
  </si>
  <si>
    <t>approved BOG February</t>
  </si>
  <si>
    <t>Chess Club</t>
  </si>
  <si>
    <t>Ski Club</t>
  </si>
  <si>
    <t>Antitrust</t>
  </si>
  <si>
    <t>JPPP</t>
  </si>
  <si>
    <t>Exec Board Meeting</t>
  </si>
  <si>
    <t>Deferred as no money</t>
  </si>
  <si>
    <t>Antitrust in the Era of Growth Panel</t>
  </si>
  <si>
    <t>Let's TACObout Defining Event</t>
  </si>
  <si>
    <t>Antitrust Conference Travel</t>
  </si>
  <si>
    <t>Remaining balance in SBA funds</t>
  </si>
  <si>
    <t>N/A</t>
  </si>
  <si>
    <t>World Without Genocide - A Survivor,…</t>
  </si>
  <si>
    <t>World Without Genocide - Sex Trafficking</t>
  </si>
  <si>
    <t>Approved W&amp;M 2/19</t>
  </si>
  <si>
    <t>Hour with Earl Grey</t>
  </si>
  <si>
    <t>Panelist Gifts</t>
  </si>
  <si>
    <t>REVISED SPRING</t>
  </si>
  <si>
    <t>IP Firm Meet-up #1</t>
  </si>
  <si>
    <t>IP Firm Meet-up #3</t>
  </si>
  <si>
    <t>IP Firm Meet-up #2</t>
  </si>
  <si>
    <t>IP Firm Meet-up #4</t>
  </si>
  <si>
    <t>IP Firm Meet-up #5</t>
  </si>
  <si>
    <t>IP Firm Meet-up #6</t>
  </si>
  <si>
    <t>IP Firm Meet-up #7</t>
  </si>
  <si>
    <t>LatinX/LLSA</t>
  </si>
  <si>
    <t>Revised</t>
  </si>
  <si>
    <t>Per 3/11/19 email; releasing funds ($500)</t>
  </si>
  <si>
    <t>Per 3/11/19 email; releasing funds ($200)</t>
  </si>
  <si>
    <t>Per 3/11/19 email; releasing funds ($50)</t>
  </si>
  <si>
    <t>Lutsen Trip</t>
  </si>
  <si>
    <t>Alt. Req. - Purchase Lift Tickets</t>
  </si>
  <si>
    <t>TBD</t>
  </si>
  <si>
    <t>Deferred at Feb W&amp;M meeting as unknown if documents had been submitted for org/club</t>
  </si>
  <si>
    <t>Chess Club Meet-up 1</t>
  </si>
  <si>
    <t>Chess Club Meet-up 2</t>
  </si>
  <si>
    <t>Chess Club Meet-up 3</t>
  </si>
  <si>
    <t>Chess Club Meet-up 4</t>
  </si>
  <si>
    <t>Chess Club Meet-up 5</t>
  </si>
  <si>
    <t>Notation they want club shirts for compentition; purchase chess boards</t>
  </si>
  <si>
    <t>Deferred; no funds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</si>
</sst>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1" fillId="0" borderId="0" xfId="0" applyFont="1"/>
    <xf numFmtId="44" fontId="0" fillId="0" borderId="0" xfId="1" applyNumberFormat="1" applyFont="1"/>
    <xf numFmtId="44" fontId="0" fillId="0" borderId="0" xfId="0" applyNumberFormat="1"/>
    <xf numFmtId="44" fontId="0" fillId="0" borderId="0" xfId="1" applyFont="1"/>
    <xf numFmtId="0" fontId="0" fillId="0" borderId="0" xfId="0" applyAlignment="1">
      <alignment horizontal="left" indent="1"/>
    </xf>
    <xf numFmtId="0" fontId="0" fillId="0" borderId="0" xfId="0" applyAlignment="1">
      <alignment horizontal="left"/>
    </xf>
    <xf numFmtId="44" fontId="1" fillId="0" borderId="0" xfId="1" applyFont="1"/>
    <xf numFmtId="0" fontId="0" fillId="0" borderId="0" xfId="0" applyFont="1"/>
    <xf numFmtId="164" fontId="1" fillId="0" borderId="0" xfId="1" applyNumberFormat="1" applyFont="1" applyAlignment="1">
      <alignment wrapText="1"/>
    </xf>
    <xf numFmtId="44" fontId="1" fillId="0" borderId="0" xfId="1" applyNumberFormat="1" applyFont="1"/>
    <xf numFmtId="0" fontId="0" fillId="0" borderId="0" xfId="0" applyAlignment="1">
      <alignment wrapText="1"/>
    </xf>
    <xf numFmtId="0" fontId="3" fillId="0" borderId="0" xfId="0" applyFont="1" applyAlignment="1">
      <alignment horizontal="left"/>
    </xf>
    <xf numFmtId="0" fontId="3" fillId="0" borderId="0" xfId="0" applyFont="1" applyAlignment="1">
      <alignment horizontal="left" wrapText="1"/>
    </xf>
    <xf numFmtId="44" fontId="0" fillId="2" borderId="0" xfId="1" applyFont="1" applyFill="1"/>
    <xf numFmtId="164" fontId="0" fillId="0" borderId="0" xfId="1" applyNumberFormat="1" applyFont="1" applyAlignment="1">
      <alignment wrapText="1"/>
    </xf>
    <xf numFmtId="44" fontId="0" fillId="0" borderId="0" xfId="1" applyNumberFormat="1" applyFont="1" applyAlignment="1">
      <alignment wrapText="1"/>
    </xf>
    <xf numFmtId="0" fontId="1" fillId="3" borderId="0" xfId="0" applyFont="1" applyFill="1"/>
    <xf numFmtId="0" fontId="0" fillId="3" borderId="0" xfId="0" applyFill="1"/>
    <xf numFmtId="164" fontId="1" fillId="3" borderId="0" xfId="1" applyNumberFormat="1" applyFont="1" applyFill="1"/>
    <xf numFmtId="164" fontId="0" fillId="3" borderId="0" xfId="1" applyNumberFormat="1" applyFont="1" applyFill="1"/>
    <xf numFmtId="44" fontId="0" fillId="3" borderId="0" xfId="1" applyNumberFormat="1" applyFont="1" applyFill="1"/>
    <xf numFmtId="44" fontId="0" fillId="3" borderId="0" xfId="0" applyNumberFormat="1" applyFill="1"/>
    <xf numFmtId="44" fontId="1" fillId="3" borderId="0" xfId="1" applyFont="1" applyFill="1"/>
    <xf numFmtId="44" fontId="0" fillId="3" borderId="0" xfId="1" applyFont="1" applyFill="1"/>
    <xf numFmtId="0" fontId="0" fillId="4" borderId="0" xfId="0" applyFill="1" applyAlignment="1">
      <alignment horizontal="left" vertical="top" wrapText="1"/>
    </xf>
    <xf numFmtId="0" fontId="0" fillId="0" borderId="0" xfId="0" applyAlignment="1">
      <alignment horizontal="left" vertical="top" wrapText="1"/>
    </xf>
    <xf numFmtId="44" fontId="0" fillId="5" borderId="0" xfId="1" applyFont="1" applyFill="1"/>
    <xf numFmtId="44" fontId="0" fillId="6" borderId="0" xfId="1" applyFont="1" applyFill="1"/>
    <xf numFmtId="8" fontId="0" fillId="0" borderId="0" xfId="1" applyNumberFormat="1" applyFont="1"/>
    <xf numFmtId="8" fontId="1" fillId="0" borderId="0" xfId="1" applyNumberFormat="1" applyFont="1"/>
    <xf numFmtId="44" fontId="1" fillId="0" borderId="0" xfId="0" applyNumberFormat="1" applyFont="1"/>
    <xf numFmtId="44" fontId="1" fillId="0" borderId="0" xfId="1" applyFont="1" applyAlignment="1">
      <alignment wrapText="1"/>
    </xf>
    <xf numFmtId="44" fontId="0" fillId="0" borderId="0" xfId="1" applyFont="1" applyAlignment="1">
      <alignment wrapText="1"/>
    </xf>
    <xf numFmtId="44" fontId="0" fillId="0" borderId="0" xfId="1" applyFont="1" applyFill="1"/>
    <xf numFmtId="44" fontId="1" fillId="0" borderId="0" xfId="1" applyFont="1" applyAlignment="1">
      <alignment horizontal="center"/>
    </xf>
    <xf numFmtId="0" fontId="3" fillId="0" borderId="0" xfId="0" applyFont="1"/>
    <xf numFmtId="44" fontId="3" fillId="0" borderId="0" xfId="0" applyNumberFormat="1" applyFont="1"/>
    <xf numFmtId="1" fontId="0" fillId="0" borderId="0" xfId="1" applyNumberFormat="1" applyFont="1" applyAlignment="1">
      <alignment horizontal="left" vertical="top"/>
    </xf>
    <xf numFmtId="0" fontId="1" fillId="0" borderId="0" xfId="1" applyNumberFormat="1" applyFont="1" applyAlignment="1"/>
    <xf numFmtId="0" fontId="4" fillId="0" borderId="0" xfId="2"/>
    <xf numFmtId="44" fontId="0" fillId="0" borderId="0" xfId="1" applyFont="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F39F-2FED-4FFD-9558-3C41B8D73C8F}">
  <dimension ref="A1:O68"/>
  <sheetViews>
    <sheetView tabSelected="1" workbookViewId="0">
      <pane xSplit="8" ySplit="16" topLeftCell="I23" activePane="bottomRight" state="frozen"/>
      <selection pane="topRight" activeCell="I1" sqref="I1"/>
      <selection pane="bottomLeft" activeCell="A15" sqref="A15"/>
      <selection pane="bottomRight" activeCell="B30" sqref="B30"/>
    </sheetView>
  </sheetViews>
  <sheetFormatPr baseColWidth="10" defaultColWidth="8.83203125" defaultRowHeight="15" x14ac:dyDescent="0.2"/>
  <cols>
    <col min="1" max="1" width="18.83203125" bestFit="1" customWidth="1"/>
    <col min="2" max="2" width="17.33203125" style="2" bestFit="1" customWidth="1"/>
    <col min="3" max="3" width="3.33203125" style="18" customWidth="1"/>
    <col min="4" max="4" width="16.6640625" style="4" bestFit="1" customWidth="1"/>
    <col min="5" max="5" width="3.33203125" style="20" customWidth="1"/>
    <col min="6" max="6" width="19" style="4" bestFit="1" customWidth="1"/>
    <col min="7" max="7" width="3.33203125" style="18" customWidth="1"/>
    <col min="8" max="8" width="12.83203125" style="15" customWidth="1"/>
    <col min="9" max="9" width="3.33203125" style="18" customWidth="1"/>
    <col min="10" max="10" width="19" style="4" bestFit="1" customWidth="1"/>
    <col min="11" max="11" width="3.33203125" style="24" customWidth="1"/>
    <col min="12" max="12" width="12.83203125" style="33" customWidth="1"/>
    <col min="13" max="13" width="12.33203125" style="4" bestFit="1" customWidth="1"/>
    <col min="14" max="14" width="10.6640625" bestFit="1" customWidth="1"/>
  </cols>
  <sheetData>
    <row r="1" spans="1:13" s="1" customFormat="1" ht="16" x14ac:dyDescent="0.2">
      <c r="A1" s="1" t="s">
        <v>0</v>
      </c>
      <c r="B1" s="10" t="s">
        <v>22</v>
      </c>
      <c r="C1" s="17"/>
      <c r="D1" s="7" t="s">
        <v>23</v>
      </c>
      <c r="E1" s="19"/>
      <c r="F1" s="7" t="s">
        <v>41</v>
      </c>
      <c r="G1" s="17"/>
      <c r="H1" s="9"/>
      <c r="I1" s="17"/>
      <c r="J1" s="7" t="s">
        <v>303</v>
      </c>
      <c r="K1" s="23"/>
      <c r="L1" s="32" t="s">
        <v>347</v>
      </c>
      <c r="M1" s="7" t="s">
        <v>348</v>
      </c>
    </row>
    <row r="2" spans="1:13" x14ac:dyDescent="0.2">
      <c r="A2" s="40" t="s">
        <v>1</v>
      </c>
      <c r="B2" s="2">
        <v>8100</v>
      </c>
      <c r="D2" s="4">
        <f>ABA!C19</f>
        <v>1300</v>
      </c>
      <c r="F2" s="4">
        <f>ABA!D19</f>
        <v>346.79</v>
      </c>
      <c r="J2" s="4">
        <v>571.91999999999996</v>
      </c>
      <c r="L2" s="33">
        <f>ABA!C24</f>
        <v>553.21</v>
      </c>
      <c r="M2" s="4">
        <f>ABA!C22</f>
        <v>400</v>
      </c>
    </row>
    <row r="3" spans="1:13" x14ac:dyDescent="0.2">
      <c r="A3" s="40" t="s">
        <v>2</v>
      </c>
      <c r="B3" s="2">
        <v>830</v>
      </c>
      <c r="D3" s="4">
        <f>ACLU!C21</f>
        <v>750</v>
      </c>
      <c r="F3" s="4">
        <f>ACLU!D21</f>
        <v>136.11000000000001</v>
      </c>
      <c r="J3" s="4">
        <v>136.11000000000001</v>
      </c>
      <c r="L3" s="33">
        <f>ACLU!C27</f>
        <v>248.89</v>
      </c>
      <c r="M3" s="4">
        <f>ACLU!C25</f>
        <v>685</v>
      </c>
    </row>
    <row r="4" spans="1:13" x14ac:dyDescent="0.2">
      <c r="A4" s="40" t="s">
        <v>3</v>
      </c>
      <c r="B4" s="2">
        <v>1565</v>
      </c>
      <c r="D4" s="4">
        <f>ADR!C19</f>
        <v>935</v>
      </c>
      <c r="F4" s="4">
        <f>ADR!D19</f>
        <v>214.64000000000001</v>
      </c>
      <c r="J4" s="4">
        <v>214.64</v>
      </c>
      <c r="L4" s="33">
        <f>ADR!C25</f>
        <v>340.36</v>
      </c>
      <c r="M4" s="4">
        <f>ADR!C23</f>
        <v>380</v>
      </c>
    </row>
    <row r="5" spans="1:13" x14ac:dyDescent="0.2">
      <c r="A5" s="40" t="s">
        <v>129</v>
      </c>
      <c r="B5" s="2">
        <v>0</v>
      </c>
      <c r="D5" s="4">
        <f>'Adv Poss'!C19</f>
        <v>1198</v>
      </c>
      <c r="F5" s="4">
        <f>'Adv Poss'!D19</f>
        <v>1198</v>
      </c>
      <c r="J5" s="4">
        <v>1198</v>
      </c>
      <c r="L5" s="33">
        <f>0</f>
        <v>0</v>
      </c>
      <c r="M5" s="4">
        <v>0</v>
      </c>
    </row>
    <row r="6" spans="1:13" x14ac:dyDescent="0.2">
      <c r="A6" s="40" t="s">
        <v>417</v>
      </c>
      <c r="B6" s="2">
        <f>Antitrust!B21</f>
        <v>3535</v>
      </c>
      <c r="D6" s="4">
        <f>Antitrust!D21</f>
        <v>1401.06</v>
      </c>
      <c r="F6" s="4">
        <f>Antitrust!E21</f>
        <v>0</v>
      </c>
      <c r="L6" s="33">
        <f>Antitrust!E8</f>
        <v>0</v>
      </c>
      <c r="M6" s="4">
        <f>Antitrust!D25</f>
        <v>1401.06</v>
      </c>
    </row>
    <row r="7" spans="1:13" ht="64" x14ac:dyDescent="0.2">
      <c r="A7" s="40" t="s">
        <v>4</v>
      </c>
      <c r="B7" s="2">
        <f>APALSA!B28</f>
        <v>2905</v>
      </c>
      <c r="D7" s="4">
        <f>APALSA!C28</f>
        <v>2805</v>
      </c>
      <c r="F7" s="4">
        <f>APALSA!F28</f>
        <v>0</v>
      </c>
      <c r="H7" s="15" t="s">
        <v>256</v>
      </c>
      <c r="J7" s="4">
        <v>1684.15</v>
      </c>
      <c r="L7" s="33">
        <f>APALSA!C34</f>
        <v>402.04</v>
      </c>
      <c r="M7" s="4">
        <f>APALSA!C32-APALSA!D20</f>
        <v>691.75</v>
      </c>
    </row>
    <row r="8" spans="1:13" x14ac:dyDescent="0.2">
      <c r="A8" s="40" t="s">
        <v>5</v>
      </c>
      <c r="B8" s="2">
        <v>1320</v>
      </c>
      <c r="D8" s="4">
        <f>BLS!C26</f>
        <v>1460</v>
      </c>
      <c r="F8" s="4">
        <f>BLS!D26</f>
        <v>241.23000000000002</v>
      </c>
      <c r="J8" s="4">
        <v>261.69</v>
      </c>
      <c r="L8" s="33">
        <f>BLS!C32</f>
        <v>378.77</v>
      </c>
      <c r="M8" s="4">
        <f>BLS!C30</f>
        <v>840</v>
      </c>
    </row>
    <row r="9" spans="1:13" x14ac:dyDescent="0.2">
      <c r="A9" s="40" t="s">
        <v>6</v>
      </c>
      <c r="B9" s="2">
        <v>8440</v>
      </c>
      <c r="D9" s="4">
        <f>BLSA!C33</f>
        <v>4679.3500000000004</v>
      </c>
      <c r="F9" s="4">
        <f>BLSA!D33</f>
        <v>3996.06</v>
      </c>
      <c r="J9" s="4">
        <v>3984.25</v>
      </c>
      <c r="L9" s="33">
        <f>BLSA!C39</f>
        <v>213.94000000000005</v>
      </c>
      <c r="M9" s="4">
        <f>BLSA!C37</f>
        <v>1429.35</v>
      </c>
    </row>
    <row r="10" spans="1:13" x14ac:dyDescent="0.2">
      <c r="A10" s="40" t="s">
        <v>415</v>
      </c>
      <c r="B10" s="2">
        <f>'Chess Club'!B19</f>
        <v>650</v>
      </c>
      <c r="D10" s="4">
        <f>'Chess Club'!C19</f>
        <v>0</v>
      </c>
      <c r="F10" s="4">
        <f>'Chess Club'!D19</f>
        <v>0</v>
      </c>
    </row>
    <row r="11" spans="1:13" ht="32" x14ac:dyDescent="0.2">
      <c r="A11" t="s">
        <v>218</v>
      </c>
      <c r="D11" s="4">
        <v>400</v>
      </c>
      <c r="H11" s="15" t="s">
        <v>219</v>
      </c>
      <c r="M11" s="4">
        <f>'Chess Club'!C19</f>
        <v>0</v>
      </c>
    </row>
    <row r="12" spans="1:13" x14ac:dyDescent="0.2">
      <c r="A12" s="40" t="s">
        <v>9</v>
      </c>
      <c r="B12" s="2">
        <v>3236</v>
      </c>
      <c r="D12" s="4">
        <f>'Crim Law'!C30</f>
        <v>2836</v>
      </c>
      <c r="F12" s="4">
        <f>'Crim Law'!D30</f>
        <v>1085.99</v>
      </c>
      <c r="J12" s="4">
        <v>1038.8499999999999</v>
      </c>
      <c r="L12" s="33">
        <f>'Crim Law'!C36</f>
        <v>540.01</v>
      </c>
      <c r="M12" s="4">
        <f>'Crim Law'!C34</f>
        <v>1510</v>
      </c>
    </row>
    <row r="13" spans="1:13" x14ac:dyDescent="0.2">
      <c r="A13" s="40" t="s">
        <v>10</v>
      </c>
      <c r="B13" s="2">
        <v>2575</v>
      </c>
      <c r="D13" s="4">
        <f>'Cult &amp; Div'!C20</f>
        <v>2475</v>
      </c>
      <c r="F13" s="4">
        <f>'Cult &amp; Div'!D20</f>
        <v>255.71</v>
      </c>
      <c r="L13" s="33">
        <f>'Cult &amp; Div'!C26</f>
        <v>444.28999999999996</v>
      </c>
      <c r="M13" s="4">
        <f>'Cult &amp; Div'!C24</f>
        <v>1775</v>
      </c>
    </row>
    <row r="14" spans="1:13" x14ac:dyDescent="0.2">
      <c r="A14" s="40" t="s">
        <v>128</v>
      </c>
      <c r="D14" s="4">
        <f>Eelpouts!C19</f>
        <v>3700</v>
      </c>
      <c r="F14" s="4">
        <f>Eelpouts!D19</f>
        <v>0</v>
      </c>
      <c r="J14" s="4">
        <f>+SUM(295.27+1746)</f>
        <v>2041.27</v>
      </c>
      <c r="M14" s="4">
        <f>Eelpouts!E19</f>
        <v>3700</v>
      </c>
    </row>
    <row r="15" spans="1:13" x14ac:dyDescent="0.2">
      <c r="A15" s="40" t="s">
        <v>102</v>
      </c>
      <c r="B15" s="2">
        <v>761</v>
      </c>
      <c r="D15" s="4">
        <f>'Emp &amp; Labor'!C19</f>
        <v>711</v>
      </c>
      <c r="F15" s="4">
        <f>'Emp &amp; Labor'!D19</f>
        <v>0</v>
      </c>
      <c r="L15" s="33">
        <f>'Emp &amp; Labor'!C25</f>
        <v>501</v>
      </c>
      <c r="M15" s="4">
        <f>'Emp &amp; Labor'!C23</f>
        <v>210</v>
      </c>
    </row>
    <row r="16" spans="1:13" x14ac:dyDescent="0.2">
      <c r="A16" s="40" t="s">
        <v>11</v>
      </c>
      <c r="B16" s="2">
        <v>1155</v>
      </c>
      <c r="D16" s="4">
        <f>Environ!C19</f>
        <v>960</v>
      </c>
      <c r="F16" s="4">
        <f>Environ!D19</f>
        <v>259.48</v>
      </c>
      <c r="J16" s="4">
        <v>259.48</v>
      </c>
      <c r="L16" s="33">
        <f>Environ!C25</f>
        <v>50.519999999999982</v>
      </c>
      <c r="M16" s="4">
        <f>Environ!C23</f>
        <v>600</v>
      </c>
    </row>
    <row r="17" spans="1:14" x14ac:dyDescent="0.2">
      <c r="A17" s="40" t="s">
        <v>8</v>
      </c>
      <c r="B17" s="2">
        <v>3275</v>
      </c>
      <c r="D17" s="4">
        <f>FBA!C19</f>
        <v>785</v>
      </c>
      <c r="F17" s="4">
        <f>FBA!D19</f>
        <v>207.7</v>
      </c>
      <c r="J17" s="4">
        <v>207.7</v>
      </c>
      <c r="L17" s="33">
        <f>FBA!C25</f>
        <v>377.3</v>
      </c>
      <c r="M17" s="4">
        <f>FBA!C23</f>
        <v>200</v>
      </c>
    </row>
    <row r="18" spans="1:14" x14ac:dyDescent="0.2">
      <c r="A18" s="40" t="s">
        <v>12</v>
      </c>
      <c r="B18" s="2">
        <f>'Health &amp; Well'!B3</f>
        <v>2220</v>
      </c>
      <c r="D18" s="4">
        <f>'Health &amp; Well'!C19</f>
        <v>2220</v>
      </c>
      <c r="F18" s="4">
        <f>'Health &amp; Well'!D19</f>
        <v>1979.44</v>
      </c>
      <c r="L18" s="33">
        <f>'Health &amp; Well'!C25</f>
        <v>240.55999999999995</v>
      </c>
      <c r="M18" s="4">
        <v>0</v>
      </c>
      <c r="N18" s="4">
        <v>0</v>
      </c>
    </row>
    <row r="19" spans="1:14" x14ac:dyDescent="0.2">
      <c r="A19" s="40" t="s">
        <v>24</v>
      </c>
      <c r="B19" s="2">
        <v>620</v>
      </c>
      <c r="D19" s="4">
        <f>'Health Law'!C19</f>
        <v>570</v>
      </c>
      <c r="F19" s="4">
        <f>'Health Law'!D19</f>
        <v>213.98</v>
      </c>
      <c r="J19" s="4">
        <v>213.98</v>
      </c>
      <c r="L19" s="33">
        <f>'Health Law'!C25</f>
        <v>96.02000000000001</v>
      </c>
      <c r="M19" s="4">
        <f>'Health Law'!C23</f>
        <v>260</v>
      </c>
    </row>
    <row r="20" spans="1:14" x14ac:dyDescent="0.2">
      <c r="A20" s="40" t="s">
        <v>110</v>
      </c>
      <c r="B20" s="2">
        <v>23050</v>
      </c>
      <c r="D20" s="4">
        <f>HEWES!C19</f>
        <v>16150</v>
      </c>
      <c r="F20" s="4">
        <f>HEWES!D19</f>
        <v>6479.55</v>
      </c>
      <c r="M20" s="4">
        <f>HEWES!D23</f>
        <v>9670.4500000000007</v>
      </c>
    </row>
    <row r="21" spans="1:14" ht="64" x14ac:dyDescent="0.2">
      <c r="A21" s="40" t="s">
        <v>13</v>
      </c>
      <c r="B21" s="2">
        <v>2680</v>
      </c>
      <c r="D21" s="4">
        <f>'If When How'!C19</f>
        <v>1380</v>
      </c>
      <c r="F21" s="4">
        <f>'If When How'!D19</f>
        <v>403.51</v>
      </c>
      <c r="H21" s="11" t="s">
        <v>304</v>
      </c>
      <c r="J21" s="4">
        <v>315.97000000000003</v>
      </c>
      <c r="L21" s="33">
        <f>'If When How'!C25</f>
        <v>336.49</v>
      </c>
      <c r="M21" s="4">
        <f>'If When How'!C23</f>
        <v>640</v>
      </c>
    </row>
    <row r="22" spans="1:14" x14ac:dyDescent="0.2">
      <c r="A22" s="40" t="s">
        <v>350</v>
      </c>
      <c r="B22" s="2">
        <f>ILSA!B21</f>
        <v>1150</v>
      </c>
      <c r="D22" s="4">
        <f>ILSA!C21</f>
        <v>750</v>
      </c>
      <c r="F22" s="4">
        <f>ILSA!D21</f>
        <v>0</v>
      </c>
      <c r="H22" s="11"/>
      <c r="J22" s="4">
        <v>39.75</v>
      </c>
      <c r="M22" s="4">
        <f>ILSA!C26</f>
        <v>750</v>
      </c>
    </row>
    <row r="23" spans="1:14" x14ac:dyDescent="0.2">
      <c r="A23" s="40" t="s">
        <v>14</v>
      </c>
      <c r="B23" s="2">
        <v>1400</v>
      </c>
      <c r="D23" s="4">
        <f>'Jewish Law'!C21</f>
        <v>1400</v>
      </c>
      <c r="F23" s="4">
        <f>'Jewish Law'!D21</f>
        <v>400</v>
      </c>
      <c r="L23" s="33">
        <f>'Jewish Law'!C26</f>
        <v>1000</v>
      </c>
      <c r="M23" s="4">
        <f>'Jewish Law'!C24</f>
        <v>0</v>
      </c>
    </row>
    <row r="24" spans="1:14" x14ac:dyDescent="0.2">
      <c r="A24" s="40" t="s">
        <v>418</v>
      </c>
      <c r="B24" s="2">
        <f>JPPP!B21</f>
        <v>6072</v>
      </c>
      <c r="D24" s="4">
        <f>JPPP!C21</f>
        <v>5900</v>
      </c>
      <c r="M24" s="4">
        <f>JPPP!C25</f>
        <v>5900</v>
      </c>
    </row>
    <row r="25" spans="1:14" x14ac:dyDescent="0.2">
      <c r="A25" s="40" t="s">
        <v>439</v>
      </c>
      <c r="B25" s="2">
        <v>1565</v>
      </c>
      <c r="D25" s="4">
        <f>LatinX!C19</f>
        <v>1760</v>
      </c>
      <c r="F25" s="4">
        <f>LatinX!D19</f>
        <v>412.99000000000007</v>
      </c>
      <c r="J25" s="4">
        <v>344.25</v>
      </c>
      <c r="L25" s="33">
        <f>LatinX!C25</f>
        <v>97.009999999999934</v>
      </c>
      <c r="M25" s="4">
        <f>LatinX!C23</f>
        <v>1250</v>
      </c>
    </row>
    <row r="26" spans="1:14" x14ac:dyDescent="0.2">
      <c r="A26" s="40" t="s">
        <v>15</v>
      </c>
      <c r="B26" s="2">
        <v>1500</v>
      </c>
      <c r="D26" s="4">
        <f>LAWS!C25</f>
        <v>1440</v>
      </c>
      <c r="F26" s="4">
        <f>LAWS!D25</f>
        <v>476.31000000000006</v>
      </c>
      <c r="J26" s="4">
        <v>637.41999999999996</v>
      </c>
      <c r="L26" s="33">
        <f>LAWS!C31</f>
        <v>188.68999999999994</v>
      </c>
      <c r="M26" s="4">
        <f>LAWS!C29</f>
        <v>775</v>
      </c>
    </row>
    <row r="27" spans="1:14" x14ac:dyDescent="0.2">
      <c r="A27" s="40" t="s">
        <v>130</v>
      </c>
      <c r="B27" s="2">
        <v>1500</v>
      </c>
      <c r="D27" s="4">
        <f>'Lit Soc'!C22</f>
        <v>730</v>
      </c>
      <c r="F27" s="4">
        <f>'Lit Soc'!D22</f>
        <v>0</v>
      </c>
      <c r="L27" s="33">
        <f>'Lit Soc'!C28</f>
        <v>380</v>
      </c>
      <c r="M27" s="4">
        <f>'Lit Soc'!C26</f>
        <v>320</v>
      </c>
    </row>
    <row r="28" spans="1:14" x14ac:dyDescent="0.2">
      <c r="A28" s="40" t="s">
        <v>16</v>
      </c>
      <c r="B28" s="2">
        <v>4355</v>
      </c>
      <c r="D28" s="4">
        <f>MJF!C26</f>
        <v>4255</v>
      </c>
      <c r="F28" s="4">
        <f>MJF!D26</f>
        <v>896.69999999999993</v>
      </c>
      <c r="J28" s="4">
        <v>1980.44</v>
      </c>
      <c r="L28" s="33">
        <f>MJF!C32</f>
        <v>393.30000000000007</v>
      </c>
      <c r="M28" s="4">
        <f>MJF!C30</f>
        <v>2965</v>
      </c>
    </row>
    <row r="29" spans="1:14" x14ac:dyDescent="0.2">
      <c r="A29" s="40" t="s">
        <v>165</v>
      </c>
      <c r="B29" s="2">
        <f>NALSA!B19</f>
        <v>3375</v>
      </c>
      <c r="D29" s="4">
        <f>NALSA!C19</f>
        <v>3075</v>
      </c>
      <c r="F29" s="4">
        <f>NALSA!D19</f>
        <v>0</v>
      </c>
      <c r="L29" s="33">
        <f>NALSA!C25</f>
        <v>1875</v>
      </c>
      <c r="M29" s="4">
        <f>NALSA!C23</f>
        <v>1200</v>
      </c>
    </row>
    <row r="30" spans="1:14" x14ac:dyDescent="0.2">
      <c r="A30" s="40" t="s">
        <v>17</v>
      </c>
      <c r="B30" s="2">
        <v>2023.88</v>
      </c>
      <c r="D30" s="4">
        <f>OutLaw!C29</f>
        <v>1933.88</v>
      </c>
      <c r="E30" s="21"/>
      <c r="F30" s="4">
        <f>OutLaw!D29</f>
        <v>258.02</v>
      </c>
      <c r="G30" s="22"/>
      <c r="H30" s="16"/>
      <c r="J30" s="4">
        <v>258.02</v>
      </c>
      <c r="L30" s="33">
        <f>OutLaw!C35</f>
        <v>700.86</v>
      </c>
      <c r="M30" s="4">
        <f>OutLaw!C33</f>
        <v>995</v>
      </c>
    </row>
    <row r="31" spans="1:14" x14ac:dyDescent="0.2">
      <c r="A31" s="40" t="s">
        <v>25</v>
      </c>
      <c r="B31" s="2">
        <v>1965</v>
      </c>
      <c r="D31" s="4">
        <f>PAD!C29</f>
        <v>1665</v>
      </c>
      <c r="F31" s="4">
        <f>PAD!D29</f>
        <v>0</v>
      </c>
      <c r="L31" s="33">
        <f>PAD!C35</f>
        <v>1065</v>
      </c>
      <c r="M31" s="4">
        <f>PAD!C33</f>
        <v>600</v>
      </c>
    </row>
    <row r="32" spans="1:14" x14ac:dyDescent="0.2">
      <c r="A32" s="40" t="s">
        <v>18</v>
      </c>
      <c r="B32" s="2">
        <v>2347</v>
      </c>
      <c r="D32" s="4">
        <f>PALS!C19</f>
        <v>1797</v>
      </c>
      <c r="F32" s="4">
        <f>PALS!D19</f>
        <v>169.6</v>
      </c>
      <c r="J32" s="4">
        <v>169.6</v>
      </c>
      <c r="L32" s="33">
        <f>PALS!C25</f>
        <v>642.4</v>
      </c>
      <c r="M32" s="4">
        <f>PALS!C23</f>
        <v>985</v>
      </c>
    </row>
    <row r="33" spans="1:15" x14ac:dyDescent="0.2">
      <c r="A33" s="40" t="s">
        <v>260</v>
      </c>
      <c r="F33" s="4">
        <f>SBA!D78</f>
        <v>7395.3799999999974</v>
      </c>
      <c r="J33" s="4">
        <v>15380.49</v>
      </c>
    </row>
    <row r="34" spans="1:15" x14ac:dyDescent="0.2">
      <c r="A34" s="40" t="s">
        <v>7</v>
      </c>
      <c r="B34" s="2">
        <v>1845</v>
      </c>
      <c r="D34" s="4">
        <f>'Self-Help'!C19</f>
        <v>1845</v>
      </c>
      <c r="F34" s="4">
        <f>'Self-Help'!D19</f>
        <v>439.63</v>
      </c>
      <c r="J34" s="4">
        <v>320.92</v>
      </c>
      <c r="M34" s="4">
        <f>'Self-Help'!C22-'Self-Help'!D22</f>
        <v>1405.37</v>
      </c>
      <c r="N34" s="33"/>
      <c r="O34" s="4"/>
    </row>
    <row r="35" spans="1:15" x14ac:dyDescent="0.2">
      <c r="A35" s="40" t="s">
        <v>19</v>
      </c>
      <c r="B35" s="2">
        <v>2910</v>
      </c>
      <c r="D35" s="4">
        <f>SIPLA!C31</f>
        <v>1670</v>
      </c>
      <c r="F35" s="4">
        <f>SIPLA!D31</f>
        <v>873.12999999999988</v>
      </c>
      <c r="J35" s="4">
        <v>891.13</v>
      </c>
      <c r="M35" s="4">
        <f>SIPLA!C35</f>
        <v>760</v>
      </c>
    </row>
    <row r="36" spans="1:15" x14ac:dyDescent="0.2">
      <c r="A36" s="40" t="s">
        <v>416</v>
      </c>
      <c r="B36" s="2">
        <f>'Ski Club'!B19</f>
        <v>4135</v>
      </c>
      <c r="D36" s="4">
        <f>'Ski Club'!C19</f>
        <v>0</v>
      </c>
      <c r="F36" s="4">
        <f>'Ski Club'!D19</f>
        <v>0</v>
      </c>
    </row>
    <row r="37" spans="1:15" x14ac:dyDescent="0.2">
      <c r="A37" s="40" t="s">
        <v>20</v>
      </c>
      <c r="B37" s="2">
        <v>34600</v>
      </c>
      <c r="D37" s="4">
        <f>'Social Com'!C20</f>
        <v>32950</v>
      </c>
      <c r="F37" s="4">
        <f>'Social Com'!D20</f>
        <v>5122.5300000000007</v>
      </c>
      <c r="L37" s="33">
        <f>'Social Com'!C27</f>
        <v>577.4699999999998</v>
      </c>
      <c r="M37" s="4">
        <f>('Social Com'!C25-'Social Com'!D25)</f>
        <v>28900</v>
      </c>
    </row>
    <row r="38" spans="1:15" x14ac:dyDescent="0.2">
      <c r="A38" s="40" t="s">
        <v>21</v>
      </c>
      <c r="B38" s="2">
        <v>4000</v>
      </c>
      <c r="D38" s="4">
        <f>Veterans!C20</f>
        <v>1120</v>
      </c>
      <c r="F38" s="4">
        <f>Veterans!D20</f>
        <v>195.84</v>
      </c>
      <c r="J38" s="4">
        <v>145.84</v>
      </c>
      <c r="L38" s="33">
        <f>Veterans!C26</f>
        <v>489.15999999999997</v>
      </c>
      <c r="M38" s="4">
        <f>Veterans!C24</f>
        <v>435</v>
      </c>
    </row>
    <row r="39" spans="1:15" ht="80" x14ac:dyDescent="0.2">
      <c r="A39" t="s">
        <v>127</v>
      </c>
      <c r="B39" s="2">
        <v>2797</v>
      </c>
      <c r="D39" s="4">
        <f>Wellness!C19</f>
        <v>0</v>
      </c>
      <c r="F39" s="4">
        <f>Wellness!D19</f>
        <v>0</v>
      </c>
      <c r="H39" s="15" t="s">
        <v>283</v>
      </c>
    </row>
    <row r="42" spans="1:15" s="1" customFormat="1" x14ac:dyDescent="0.2">
      <c r="A42" s="1" t="s">
        <v>26</v>
      </c>
      <c r="B42" s="10">
        <f>SUM(B2:B40)</f>
        <v>144456.88</v>
      </c>
      <c r="C42" s="19"/>
      <c r="D42" s="7">
        <f>SUM(D2:D40)</f>
        <v>109006.29000000001</v>
      </c>
      <c r="E42" s="19"/>
      <c r="F42" s="7">
        <f>SUM(F2:F40)</f>
        <v>33658.32</v>
      </c>
      <c r="G42" s="19"/>
      <c r="H42" s="9"/>
      <c r="I42" s="19"/>
      <c r="J42" s="7">
        <f>SUM(J2:J40)</f>
        <v>32295.870000000003</v>
      </c>
      <c r="K42" s="23"/>
      <c r="L42" s="7">
        <f>SUM(L2:L40)</f>
        <v>12132.29</v>
      </c>
      <c r="M42" s="7">
        <f>SUM(M2:M40)</f>
        <v>71632.98000000001</v>
      </c>
    </row>
    <row r="45" spans="1:15" x14ac:dyDescent="0.2">
      <c r="A45" t="s">
        <v>265</v>
      </c>
      <c r="B45" s="2">
        <v>58600</v>
      </c>
    </row>
    <row r="46" spans="1:15" x14ac:dyDescent="0.2">
      <c r="A46" t="s">
        <v>266</v>
      </c>
      <c r="B46" s="2">
        <v>54200</v>
      </c>
    </row>
    <row r="48" spans="1:15" x14ac:dyDescent="0.2">
      <c r="A48" s="1" t="s">
        <v>26</v>
      </c>
      <c r="B48" s="10">
        <f>SUM(B45:B46)</f>
        <v>112800</v>
      </c>
      <c r="C48" s="24"/>
      <c r="D48" s="7"/>
      <c r="E48" s="24"/>
      <c r="F48" s="7"/>
      <c r="G48" s="24"/>
      <c r="H48" s="10"/>
      <c r="I48" s="24"/>
      <c r="J48" s="10"/>
      <c r="L48" s="10"/>
      <c r="M48" s="10"/>
    </row>
    <row r="53" spans="1:6" x14ac:dyDescent="0.2">
      <c r="A53" s="1" t="s">
        <v>357</v>
      </c>
      <c r="B53" s="2" t="s">
        <v>363</v>
      </c>
    </row>
    <row r="54" spans="1:6" x14ac:dyDescent="0.2">
      <c r="A54" t="s">
        <v>358</v>
      </c>
      <c r="B54" s="2">
        <f>B45</f>
        <v>58600</v>
      </c>
      <c r="D54" s="2">
        <f>B45</f>
        <v>58600</v>
      </c>
      <c r="F54" s="4" t="s">
        <v>358</v>
      </c>
    </row>
    <row r="55" spans="1:6" x14ac:dyDescent="0.2">
      <c r="A55" t="s">
        <v>359</v>
      </c>
      <c r="B55" s="2">
        <v>54200</v>
      </c>
      <c r="D55" s="2">
        <v>54200</v>
      </c>
      <c r="F55" s="4" t="s">
        <v>359</v>
      </c>
    </row>
    <row r="56" spans="1:6" x14ac:dyDescent="0.2">
      <c r="A56" t="s">
        <v>360</v>
      </c>
      <c r="B56" s="2">
        <f>D42</f>
        <v>109006.29000000001</v>
      </c>
      <c r="D56" s="2">
        <f>F42</f>
        <v>33658.32</v>
      </c>
      <c r="F56" s="4" t="s">
        <v>391</v>
      </c>
    </row>
    <row r="57" spans="1:6" x14ac:dyDescent="0.2">
      <c r="A57" t="s">
        <v>361</v>
      </c>
      <c r="B57" s="2">
        <f>L42</f>
        <v>12132.29</v>
      </c>
      <c r="D57" s="2"/>
    </row>
    <row r="58" spans="1:6" x14ac:dyDescent="0.2">
      <c r="A58" t="s">
        <v>362</v>
      </c>
      <c r="B58" s="2">
        <f>SUM(B54+B55-B56+B57)</f>
        <v>15925.999999999993</v>
      </c>
      <c r="D58" s="2">
        <f>SUM(D54+D55-D56+D57)</f>
        <v>79141.679999999993</v>
      </c>
      <c r="F58" s="4" t="s">
        <v>122</v>
      </c>
    </row>
    <row r="59" spans="1:6" x14ac:dyDescent="0.2">
      <c r="A59" t="s">
        <v>392</v>
      </c>
      <c r="D59" s="4">
        <f>M42</f>
        <v>71632.98000000001</v>
      </c>
      <c r="F59" s="4" t="s">
        <v>392</v>
      </c>
    </row>
    <row r="60" spans="1:6" x14ac:dyDescent="0.2">
      <c r="A60" t="s">
        <v>362</v>
      </c>
      <c r="D60" s="4">
        <f>SUM(D58-D59)</f>
        <v>7508.6999999999825</v>
      </c>
      <c r="F60" s="4" t="s">
        <v>362</v>
      </c>
    </row>
    <row r="63" spans="1:6" x14ac:dyDescent="0.2">
      <c r="A63" s="39" t="s">
        <v>364</v>
      </c>
    </row>
    <row r="64" spans="1:6" x14ac:dyDescent="0.2">
      <c r="A64" t="s">
        <v>365</v>
      </c>
      <c r="B64" s="2">
        <f>B48</f>
        <v>112800</v>
      </c>
    </row>
    <row r="65" spans="1:2" x14ac:dyDescent="0.2">
      <c r="A65" t="s">
        <v>366</v>
      </c>
      <c r="B65" s="2">
        <f>J42</f>
        <v>32295.870000000003</v>
      </c>
    </row>
    <row r="66" spans="1:2" x14ac:dyDescent="0.2">
      <c r="A66" t="s">
        <v>368</v>
      </c>
      <c r="B66" s="2">
        <f>SUM(B64-B65)</f>
        <v>80504.13</v>
      </c>
    </row>
    <row r="67" spans="1:2" x14ac:dyDescent="0.2">
      <c r="A67" t="s">
        <v>367</v>
      </c>
      <c r="B67" s="2">
        <f>M42</f>
        <v>71632.98000000001</v>
      </c>
    </row>
    <row r="68" spans="1:2" x14ac:dyDescent="0.2">
      <c r="A68" t="s">
        <v>362</v>
      </c>
      <c r="B68" s="2">
        <f>SUM(B66-B67)</f>
        <v>8871.1499999999942</v>
      </c>
    </row>
  </sheetData>
  <hyperlinks>
    <hyperlink ref="A2" location="ABA!A1" display="ABA" xr:uid="{BB655BCA-7158-A648-B8CA-3029EE989B68}"/>
    <hyperlink ref="A3" location="ACLU!A1" display="ACLU" xr:uid="{D9780CEE-93D4-E440-BF9D-8CEF3EE52409}"/>
    <hyperlink ref="A4" location="ADR!A1" display="ADR" xr:uid="{5C65A694-1FEC-DC43-9339-C6FFC0B337DD}"/>
    <hyperlink ref="A5" location="'Adv Poss'!A1" display="Adverse Possession" xr:uid="{E14EC014-F543-934A-BCE0-F56D68C91DE9}"/>
    <hyperlink ref="A6" location="Antitrust!A1" display="Antitrust" xr:uid="{6A416E64-0966-AF48-B331-78590577E870}"/>
    <hyperlink ref="A7" location="APALSA!A1" display="APALSA" xr:uid="{EAB8B4C4-1C9D-3640-ACD7-98DA2DE2FDF6}"/>
    <hyperlink ref="A8" location="BLS!A1" display="BLS" xr:uid="{4EF7B26A-6BC0-8B4F-A963-E5250F5FD914}"/>
    <hyperlink ref="A9" location="BLSA!A1" display="BLSA " xr:uid="{AB193E71-2E30-9A48-889B-08A5A8042517}"/>
    <hyperlink ref="A10" location="'Chess Club'!A1" display="Chess Club" xr:uid="{19265181-6BF2-484E-A91A-13E9EBDEC6D4}"/>
    <hyperlink ref="A12" location="'Crim Law'!A1" display="Crim. Law Society" xr:uid="{057E3626-8E1F-2944-8883-D061AE17160F}"/>
    <hyperlink ref="A13" location="'Cult &amp; Div'!A1" display="Culture &amp; Div. " xr:uid="{B7C1DBCB-EE2F-E145-B57E-FF0A2AD4C323}"/>
    <hyperlink ref="A14" location="Eelpouts!A1" display="Eelpouts" xr:uid="{0DE217F2-B784-5644-BD2D-2688D7132024}"/>
    <hyperlink ref="A15" location="'Emp &amp; Labor'!A1" display="Employ &amp; Labor" xr:uid="{369787F5-6058-BC4B-B8AE-4FC602A64C23}"/>
    <hyperlink ref="A16" location="Environ!A1" display="Environmental Law" xr:uid="{89770363-E28F-6C4B-A816-77CC4B669BDC}"/>
    <hyperlink ref="A17" location="FBA!A1" display="FBA" xr:uid="{131E8ADF-E5F7-DE41-BE3F-E267522C905E}"/>
    <hyperlink ref="A18" location="'Health &amp; Well'!A1" display="Health &amp; Wellness" xr:uid="{550CE114-80AC-504E-B87F-63A88EE5F150}"/>
    <hyperlink ref="A19" location="'Health Law'!A1" display="Health Law Society" xr:uid="{395927E2-433A-4C4D-B30E-75ECD20F5DDE}"/>
    <hyperlink ref="A20" location="HEWES!A1" display="HEWES" xr:uid="{A7CCD4E0-EFF0-B34D-9712-AE3278972A25}"/>
    <hyperlink ref="A21" location="'If When How'!A1" display="If/When/How" xr:uid="{5A229D86-E1D6-AD4F-B3DA-D85F15CA921D}"/>
    <hyperlink ref="A22" location="ILSA!A1" display="Int'l Law Students" xr:uid="{307E3F7A-CB2D-1948-B2CB-20DE154DECB5}"/>
    <hyperlink ref="A23" location="'Jewish Law'!A1" display="JLSA" xr:uid="{91E31D2A-EDEC-4B45-9ECD-83C2CF0FACD7}"/>
    <hyperlink ref="A24" location="JPPP!A1" display="JPPP" xr:uid="{A52A9D71-BC41-F34D-8932-52C99D316918}"/>
    <hyperlink ref="A25" location="LatinX!A1" display="LatinX/LLSA" xr:uid="{276A3860-B84F-3741-A716-B1E303B3355D}"/>
    <hyperlink ref="A26" location="LAWS!A1" display="LAWS" xr:uid="{0A453B37-AD90-404C-8F8A-6A95B2644427}"/>
    <hyperlink ref="A27" location="'Lit Soc'!A1" display="Litigation Society" xr:uid="{83FA8C69-9D0D-EA48-9013-D603DE2610A7}"/>
    <hyperlink ref="A28" location="MJF!A1" display="MJF" xr:uid="{8B290181-D0BD-484E-9FF7-92E45F682632}"/>
    <hyperlink ref="A29" location="NALSA!A1" display="NALSA" xr:uid="{34A5FDF4-19A0-A94B-88AF-0A832E6E0964}"/>
    <hyperlink ref="A30" location="OutLaw!A1" display="OutLaw" xr:uid="{9413B180-9EDC-DE46-8EC9-282AD59BA230}"/>
    <hyperlink ref="A31" location="PAD!A1" display="PAD" xr:uid="{FD0FE7E5-D623-5648-B08F-DBBB4DDD3DF4}"/>
    <hyperlink ref="A32" location="PALS!A1" display="PALS" xr:uid="{6B2D6A5A-2B76-5342-9522-6386E01BB496}"/>
    <hyperlink ref="A33" location="SBA!A1" display="SBA" xr:uid="{327FA377-F457-AD4D-8ED1-110CD65F1F5A}"/>
    <hyperlink ref="A34" location="'Self-Help'!A1" display="Self-Help" xr:uid="{3B0B0597-ED03-C44A-8C47-C605ADE05154}"/>
    <hyperlink ref="A35" location="SIPLA!A1" display="SIPLA" xr:uid="{46964111-E5F3-DB40-B375-0FB1E4B5E811}"/>
    <hyperlink ref="A36" location="'Ski Club'!A1" display="Ski Club" xr:uid="{F48E2AD7-68C5-1949-AD04-8C6AEA930EE5}"/>
    <hyperlink ref="A37" location="'Social Com'!A1" display="Social Cmte." xr:uid="{17DE4338-6877-3942-9949-6D8DD1CA812C}"/>
    <hyperlink ref="A38" location="Veterans!A1" display="Veterans" xr:uid="{DB3D616C-22AE-0B4B-B856-369843DB780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E34F-D08A-174F-9634-A35E4FC82DB2}">
  <dimension ref="A1:E20"/>
  <sheetViews>
    <sheetView zoomScaleNormal="100" workbookViewId="0">
      <selection activeCell="E16" sqref="E16"/>
    </sheetView>
  </sheetViews>
  <sheetFormatPr baseColWidth="10" defaultRowHeight="15" x14ac:dyDescent="0.2"/>
  <cols>
    <col min="1" max="1" width="23.6640625" bestFit="1" customWidth="1"/>
  </cols>
  <sheetData>
    <row r="1" spans="1:5" x14ac:dyDescent="0.2">
      <c r="A1" s="1" t="s">
        <v>28</v>
      </c>
      <c r="B1" s="7" t="s">
        <v>29</v>
      </c>
      <c r="C1" s="7" t="s">
        <v>27</v>
      </c>
      <c r="D1" s="7" t="s">
        <v>30</v>
      </c>
    </row>
    <row r="2" spans="1:5" x14ac:dyDescent="0.2">
      <c r="A2" s="1" t="s">
        <v>36</v>
      </c>
      <c r="B2" s="4"/>
      <c r="C2" s="4"/>
      <c r="D2" s="4"/>
    </row>
    <row r="3" spans="1:5" x14ac:dyDescent="0.2">
      <c r="B3" s="4"/>
      <c r="C3" s="4"/>
      <c r="D3" s="4"/>
    </row>
    <row r="4" spans="1:5" x14ac:dyDescent="0.2">
      <c r="A4" s="6"/>
      <c r="B4" s="4"/>
      <c r="C4" s="4"/>
      <c r="D4" s="4"/>
    </row>
    <row r="5" spans="1:5" x14ac:dyDescent="0.2">
      <c r="A5" s="6"/>
      <c r="B5" s="4"/>
      <c r="C5" s="4"/>
      <c r="D5" s="4"/>
    </row>
    <row r="6" spans="1:5" x14ac:dyDescent="0.2">
      <c r="B6" s="4"/>
      <c r="C6" s="4"/>
      <c r="D6" s="4"/>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448</v>
      </c>
      <c r="B11" s="4">
        <v>100</v>
      </c>
      <c r="C11" s="4"/>
      <c r="D11" s="4"/>
      <c r="E11" t="s">
        <v>454</v>
      </c>
    </row>
    <row r="12" spans="1:5" x14ac:dyDescent="0.2">
      <c r="A12" t="s">
        <v>449</v>
      </c>
      <c r="B12" s="4">
        <v>250</v>
      </c>
      <c r="C12" s="4"/>
      <c r="D12" s="4"/>
      <c r="E12" t="s">
        <v>453</v>
      </c>
    </row>
    <row r="13" spans="1:5" x14ac:dyDescent="0.2">
      <c r="A13" t="s">
        <v>450</v>
      </c>
      <c r="B13" s="4">
        <v>100</v>
      </c>
      <c r="C13" s="4"/>
      <c r="D13" s="4"/>
      <c r="E13" t="s">
        <v>454</v>
      </c>
    </row>
    <row r="14" spans="1:5" x14ac:dyDescent="0.2">
      <c r="A14" t="s">
        <v>451</v>
      </c>
      <c r="B14" s="4">
        <v>100</v>
      </c>
      <c r="C14" s="4"/>
      <c r="D14" s="4"/>
      <c r="E14" t="s">
        <v>454</v>
      </c>
    </row>
    <row r="15" spans="1:5" x14ac:dyDescent="0.2">
      <c r="A15" t="s">
        <v>452</v>
      </c>
      <c r="B15" s="4">
        <v>100</v>
      </c>
      <c r="C15" s="4"/>
      <c r="D15" s="4"/>
      <c r="E15" t="s">
        <v>454</v>
      </c>
    </row>
    <row r="16" spans="1:5" x14ac:dyDescent="0.2">
      <c r="B16" s="4"/>
      <c r="C16" s="4"/>
      <c r="D16" s="4"/>
    </row>
    <row r="17" spans="1:4" x14ac:dyDescent="0.2">
      <c r="B17" s="4"/>
      <c r="C17" s="4"/>
      <c r="D17" s="4"/>
    </row>
    <row r="18" spans="1:4" x14ac:dyDescent="0.2">
      <c r="B18" s="4"/>
      <c r="C18" s="4"/>
      <c r="D18" s="4"/>
    </row>
    <row r="19" spans="1:4" x14ac:dyDescent="0.2">
      <c r="A19" s="1" t="s">
        <v>39</v>
      </c>
      <c r="B19" s="7">
        <f>SUM(B3:B17)</f>
        <v>650</v>
      </c>
      <c r="C19" s="7">
        <f>SUM(C3:C17)</f>
        <v>0</v>
      </c>
      <c r="D19" s="7">
        <f>SUM(D3:D17)</f>
        <v>0</v>
      </c>
    </row>
    <row r="20" spans="1:4" x14ac:dyDescent="0.2">
      <c r="B20" s="4"/>
      <c r="C20" s="4"/>
      <c r="D20" s="4"/>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727F-8C3D-6B46-9256-103F2C158CA8}">
  <dimension ref="A1:E36"/>
  <sheetViews>
    <sheetView topLeftCell="A6" zoomScale="97" workbookViewId="0">
      <selection activeCell="C35" sqref="C35"/>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84</v>
      </c>
      <c r="B3" s="4">
        <v>380</v>
      </c>
      <c r="C3" s="4">
        <v>300</v>
      </c>
      <c r="D3" s="4">
        <f>SUM(300+60.25)</f>
        <v>360.25</v>
      </c>
    </row>
    <row r="4" spans="1:4" x14ac:dyDescent="0.2">
      <c r="A4" s="6" t="s">
        <v>37</v>
      </c>
      <c r="B4" s="4"/>
      <c r="C4" s="4"/>
      <c r="D4" s="4"/>
    </row>
    <row r="5" spans="1:4" x14ac:dyDescent="0.2">
      <c r="A5" s="5" t="s">
        <v>85</v>
      </c>
      <c r="B5" s="4">
        <v>50</v>
      </c>
      <c r="C5" s="4">
        <v>50</v>
      </c>
      <c r="D5" s="4">
        <v>45.22</v>
      </c>
    </row>
    <row r="6" spans="1:4" x14ac:dyDescent="0.2">
      <c r="A6" s="5" t="s">
        <v>86</v>
      </c>
      <c r="B6" s="4">
        <v>25</v>
      </c>
      <c r="C6" s="4">
        <v>25</v>
      </c>
      <c r="D6" s="4"/>
    </row>
    <row r="7" spans="1:4" x14ac:dyDescent="0.2">
      <c r="A7" t="s">
        <v>33</v>
      </c>
      <c r="B7" s="4">
        <v>50</v>
      </c>
      <c r="C7" s="4">
        <v>50</v>
      </c>
      <c r="D7" s="4">
        <v>50</v>
      </c>
    </row>
    <row r="8" spans="1:4" x14ac:dyDescent="0.2">
      <c r="A8" t="s">
        <v>34</v>
      </c>
      <c r="B8" s="4">
        <v>60</v>
      </c>
      <c r="C8" s="4">
        <v>60</v>
      </c>
      <c r="D8" s="4"/>
    </row>
    <row r="9" spans="1:4" x14ac:dyDescent="0.2">
      <c r="A9" t="s">
        <v>50</v>
      </c>
      <c r="B9" s="4">
        <v>250</v>
      </c>
      <c r="C9" s="4">
        <v>250</v>
      </c>
      <c r="D9" s="4"/>
    </row>
    <row r="10" spans="1:4" x14ac:dyDescent="0.2">
      <c r="A10" t="s">
        <v>87</v>
      </c>
      <c r="B10" s="4">
        <v>440</v>
      </c>
      <c r="C10" s="4">
        <v>400</v>
      </c>
      <c r="D10" s="4"/>
    </row>
    <row r="11" spans="1:4" x14ac:dyDescent="0.2">
      <c r="A11" t="s">
        <v>88</v>
      </c>
      <c r="B11" s="4"/>
      <c r="C11" s="4">
        <v>0</v>
      </c>
      <c r="D11" s="4"/>
    </row>
    <row r="12" spans="1:4" x14ac:dyDescent="0.2">
      <c r="B12" s="4"/>
      <c r="C12" s="4"/>
      <c r="D12" s="4"/>
    </row>
    <row r="13" spans="1:4" x14ac:dyDescent="0.2">
      <c r="A13" s="1" t="s">
        <v>38</v>
      </c>
      <c r="B13" s="4"/>
      <c r="C13" s="4"/>
      <c r="D13" s="4"/>
    </row>
    <row r="14" spans="1:4" x14ac:dyDescent="0.2">
      <c r="A14" t="s">
        <v>89</v>
      </c>
      <c r="B14" s="4">
        <v>380</v>
      </c>
      <c r="C14" s="4">
        <v>300</v>
      </c>
      <c r="D14" s="4"/>
    </row>
    <row r="15" spans="1:4" x14ac:dyDescent="0.2">
      <c r="A15" t="s">
        <v>33</v>
      </c>
      <c r="B15" s="4">
        <v>50</v>
      </c>
      <c r="C15" s="4">
        <v>50</v>
      </c>
      <c r="D15" s="4"/>
    </row>
    <row r="16" spans="1:4" x14ac:dyDescent="0.2">
      <c r="A16" t="s">
        <v>34</v>
      </c>
      <c r="B16" s="4">
        <v>60</v>
      </c>
      <c r="C16" s="4">
        <v>60</v>
      </c>
      <c r="D16" s="4"/>
    </row>
    <row r="17" spans="1:5" x14ac:dyDescent="0.2">
      <c r="A17" t="s">
        <v>87</v>
      </c>
      <c r="B17" s="4">
        <v>440</v>
      </c>
      <c r="C17" s="4">
        <v>400</v>
      </c>
      <c r="D17" s="4"/>
    </row>
    <row r="18" spans="1:5" x14ac:dyDescent="0.2">
      <c r="A18" t="s">
        <v>90</v>
      </c>
      <c r="B18" s="4">
        <v>450</v>
      </c>
      <c r="C18" s="4">
        <v>300</v>
      </c>
      <c r="D18" s="4"/>
    </row>
    <row r="19" spans="1:5" x14ac:dyDescent="0.2">
      <c r="A19" t="s">
        <v>429</v>
      </c>
      <c r="B19" s="4">
        <v>320</v>
      </c>
      <c r="C19" s="4">
        <v>320</v>
      </c>
      <c r="D19" s="4"/>
      <c r="E19" t="s">
        <v>428</v>
      </c>
    </row>
    <row r="20" spans="1:5" x14ac:dyDescent="0.2">
      <c r="A20" t="s">
        <v>430</v>
      </c>
      <c r="B20" s="4">
        <v>80</v>
      </c>
      <c r="C20" s="4">
        <v>80</v>
      </c>
      <c r="D20" s="4">
        <v>60.25</v>
      </c>
      <c r="E20" t="s">
        <v>428</v>
      </c>
    </row>
    <row r="21" spans="1:5" x14ac:dyDescent="0.2">
      <c r="B21" s="4"/>
      <c r="C21" s="4"/>
      <c r="D21" s="4"/>
    </row>
    <row r="22" spans="1:5" x14ac:dyDescent="0.2">
      <c r="A22" s="1" t="s">
        <v>91</v>
      </c>
      <c r="B22" s="4"/>
      <c r="C22" s="4"/>
      <c r="D22" s="4"/>
    </row>
    <row r="23" spans="1:5" x14ac:dyDescent="0.2">
      <c r="A23" s="8" t="s">
        <v>92</v>
      </c>
      <c r="B23" s="4">
        <v>250</v>
      </c>
      <c r="C23" s="4">
        <v>0</v>
      </c>
      <c r="D23" s="4"/>
    </row>
    <row r="24" spans="1:5" x14ac:dyDescent="0.2">
      <c r="A24" s="8" t="s">
        <v>122</v>
      </c>
      <c r="B24" s="4"/>
      <c r="C24" s="4">
        <f>SUM(C3:C18)</f>
        <v>2245</v>
      </c>
      <c r="D24" s="4"/>
    </row>
    <row r="25" spans="1:5" x14ac:dyDescent="0.2">
      <c r="A25" s="8"/>
      <c r="B25" s="4"/>
      <c r="C25" s="4" t="s">
        <v>356</v>
      </c>
      <c r="D25" s="4"/>
    </row>
    <row r="26" spans="1:5" x14ac:dyDescent="0.2">
      <c r="A26" s="1" t="s">
        <v>63</v>
      </c>
      <c r="B26" s="4"/>
      <c r="C26" s="4"/>
      <c r="D26" s="4"/>
    </row>
    <row r="27" spans="1:5" x14ac:dyDescent="0.2">
      <c r="A27" s="8" t="s">
        <v>93</v>
      </c>
      <c r="B27" s="4">
        <v>100</v>
      </c>
      <c r="C27" s="4">
        <v>100</v>
      </c>
      <c r="D27" s="4">
        <v>100</v>
      </c>
    </row>
    <row r="28" spans="1:5" x14ac:dyDescent="0.2">
      <c r="A28" s="8" t="s">
        <v>94</v>
      </c>
      <c r="B28" s="4">
        <v>491</v>
      </c>
      <c r="C28" s="4">
        <v>491</v>
      </c>
      <c r="D28" s="4">
        <f>SUM(288.85+181.42)</f>
        <v>470.27</v>
      </c>
    </row>
    <row r="29" spans="1:5" x14ac:dyDescent="0.2">
      <c r="B29" s="4"/>
      <c r="C29" s="4"/>
      <c r="D29" s="4"/>
    </row>
    <row r="30" spans="1:5" x14ac:dyDescent="0.2">
      <c r="A30" s="1" t="s">
        <v>39</v>
      </c>
      <c r="B30" s="7">
        <f>SUM(B3:B28)</f>
        <v>3876</v>
      </c>
      <c r="C30" s="7">
        <f>SUM(C24:C28)</f>
        <v>2836</v>
      </c>
      <c r="D30" s="7">
        <f>SUM(D3:D29)</f>
        <v>1085.99</v>
      </c>
    </row>
    <row r="31" spans="1:5" x14ac:dyDescent="0.2">
      <c r="B31" s="4"/>
      <c r="C31" s="4"/>
      <c r="D31" s="4"/>
    </row>
    <row r="33" spans="1:4" x14ac:dyDescent="0.2">
      <c r="A33" t="s">
        <v>344</v>
      </c>
      <c r="C33" s="3">
        <f>SUM(C3:C11)+C28</f>
        <v>1626</v>
      </c>
      <c r="D33" s="3">
        <f>SUM(D3:D11)+D28</f>
        <v>925.74</v>
      </c>
    </row>
    <row r="34" spans="1:4" x14ac:dyDescent="0.2">
      <c r="A34" t="s">
        <v>345</v>
      </c>
      <c r="C34" s="3">
        <f>SUM(C14:C20)</f>
        <v>1510</v>
      </c>
      <c r="D34" s="3">
        <f>SUM(D14:D18)</f>
        <v>0</v>
      </c>
    </row>
    <row r="36" spans="1:4" x14ac:dyDescent="0.2">
      <c r="A36" s="1" t="s">
        <v>346</v>
      </c>
      <c r="C36" s="31">
        <f>SUM(C33-D30)</f>
        <v>540.01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C3C5-952C-0B4B-AC53-845C4E243C3B}">
  <dimension ref="A1:E26"/>
  <sheetViews>
    <sheetView workbookViewId="0">
      <selection activeCell="C25" sqref="C25"/>
    </sheetView>
  </sheetViews>
  <sheetFormatPr baseColWidth="10" defaultRowHeight="15" x14ac:dyDescent="0.2"/>
  <cols>
    <col min="1" max="1" width="32.6640625" bestFit="1" customWidth="1"/>
    <col min="5" max="5" width="32.6640625" bestFit="1" customWidth="1"/>
  </cols>
  <sheetData>
    <row r="1" spans="1:5" x14ac:dyDescent="0.2">
      <c r="A1" s="1" t="s">
        <v>28</v>
      </c>
      <c r="B1" s="7" t="s">
        <v>29</v>
      </c>
      <c r="C1" s="7" t="s">
        <v>27</v>
      </c>
      <c r="D1" s="7" t="s">
        <v>30</v>
      </c>
      <c r="E1" s="7" t="s">
        <v>98</v>
      </c>
    </row>
    <row r="2" spans="1:5" x14ac:dyDescent="0.2">
      <c r="A2" s="1" t="s">
        <v>36</v>
      </c>
      <c r="B2" s="4"/>
      <c r="C2" s="4"/>
      <c r="D2" s="4"/>
    </row>
    <row r="3" spans="1:5" x14ac:dyDescent="0.2">
      <c r="A3" t="s">
        <v>95</v>
      </c>
      <c r="B3" s="4">
        <v>450</v>
      </c>
      <c r="C3" s="4">
        <v>300</v>
      </c>
      <c r="D3" s="4">
        <v>213.12</v>
      </c>
      <c r="E3" t="s">
        <v>395</v>
      </c>
    </row>
    <row r="4" spans="1:5" x14ac:dyDescent="0.2">
      <c r="A4" s="6" t="s">
        <v>96</v>
      </c>
      <c r="B4" s="4">
        <v>200</v>
      </c>
      <c r="C4" s="4">
        <v>200</v>
      </c>
      <c r="D4" s="4"/>
    </row>
    <row r="5" spans="1:5" x14ac:dyDescent="0.2">
      <c r="A5" s="6" t="s">
        <v>33</v>
      </c>
      <c r="B5" s="4">
        <v>50</v>
      </c>
      <c r="C5" s="4">
        <v>50</v>
      </c>
      <c r="D5" s="4">
        <v>42.59</v>
      </c>
    </row>
    <row r="6" spans="1:5" x14ac:dyDescent="0.2">
      <c r="A6" t="s">
        <v>33</v>
      </c>
      <c r="B6" s="4">
        <v>50</v>
      </c>
      <c r="C6" s="4">
        <v>0</v>
      </c>
      <c r="D6" s="4"/>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99</v>
      </c>
      <c r="B11" s="4">
        <v>375</v>
      </c>
      <c r="C11" s="4">
        <v>375</v>
      </c>
      <c r="D11" s="4"/>
    </row>
    <row r="12" spans="1:5" x14ac:dyDescent="0.2">
      <c r="A12" t="s">
        <v>100</v>
      </c>
      <c r="B12" s="4">
        <v>150</v>
      </c>
      <c r="C12" s="4">
        <v>150</v>
      </c>
      <c r="D12" s="4"/>
    </row>
    <row r="13" spans="1:5" x14ac:dyDescent="0.2">
      <c r="A13" t="s">
        <v>101</v>
      </c>
      <c r="B13" s="4">
        <v>1200</v>
      </c>
      <c r="C13" s="4">
        <v>1200</v>
      </c>
      <c r="D13" s="4"/>
    </row>
    <row r="14" spans="1:5" x14ac:dyDescent="0.2">
      <c r="A14" t="s">
        <v>33</v>
      </c>
      <c r="B14" s="4">
        <v>50</v>
      </c>
      <c r="C14" s="4">
        <v>50</v>
      </c>
      <c r="D14" s="4"/>
    </row>
    <row r="15" spans="1:5" x14ac:dyDescent="0.2">
      <c r="A15" t="s">
        <v>33</v>
      </c>
      <c r="B15" s="4">
        <v>50</v>
      </c>
      <c r="C15" s="4">
        <v>0</v>
      </c>
      <c r="D15" s="4"/>
    </row>
    <row r="16" spans="1:5" x14ac:dyDescent="0.2">
      <c r="B16" s="4"/>
      <c r="C16" s="4"/>
      <c r="D16" s="4"/>
    </row>
    <row r="17" spans="1:4" x14ac:dyDescent="0.2">
      <c r="A17" s="1" t="s">
        <v>63</v>
      </c>
      <c r="B17" s="4"/>
      <c r="C17" s="4"/>
      <c r="D17" s="4"/>
    </row>
    <row r="18" spans="1:4" x14ac:dyDescent="0.2">
      <c r="A18" t="s">
        <v>97</v>
      </c>
      <c r="B18" s="4"/>
      <c r="C18" s="4">
        <v>150</v>
      </c>
      <c r="D18" s="4"/>
    </row>
    <row r="19" spans="1:4" x14ac:dyDescent="0.2">
      <c r="B19" s="4"/>
      <c r="C19" s="4"/>
      <c r="D19" s="4"/>
    </row>
    <row r="20" spans="1:4" x14ac:dyDescent="0.2">
      <c r="A20" s="1" t="s">
        <v>39</v>
      </c>
      <c r="B20" s="7">
        <f>SUM(B3:B18)</f>
        <v>2575</v>
      </c>
      <c r="C20" s="7">
        <f>SUM(C3:C18)</f>
        <v>2475</v>
      </c>
      <c r="D20" s="7">
        <f>SUM(D3:D18)</f>
        <v>255.71</v>
      </c>
    </row>
    <row r="21" spans="1:4" x14ac:dyDescent="0.2">
      <c r="B21" s="4"/>
      <c r="C21" s="4"/>
      <c r="D21" s="4"/>
    </row>
    <row r="23" spans="1:4" x14ac:dyDescent="0.2">
      <c r="A23" t="s">
        <v>344</v>
      </c>
      <c r="C23" s="3">
        <f>SUM(C3:C6)+C18</f>
        <v>700</v>
      </c>
      <c r="D23" s="3">
        <f>SUM(D3:D6)+D18</f>
        <v>255.71</v>
      </c>
    </row>
    <row r="24" spans="1:4" x14ac:dyDescent="0.2">
      <c r="A24" t="s">
        <v>345</v>
      </c>
      <c r="C24" s="3">
        <f>SUM(C11:C15)</f>
        <v>1775</v>
      </c>
      <c r="D24" s="3">
        <f>SUM(D11:D15)</f>
        <v>0</v>
      </c>
    </row>
    <row r="26" spans="1:4" x14ac:dyDescent="0.2">
      <c r="A26" s="1" t="s">
        <v>346</v>
      </c>
      <c r="C26" s="31">
        <f>SUM(C23-D20)</f>
        <v>444.28999999999996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88BE2-B6F3-3F42-80F2-A848A4049A2B}">
  <dimension ref="A1:E25"/>
  <sheetViews>
    <sheetView workbookViewId="0"/>
  </sheetViews>
  <sheetFormatPr baseColWidth="10" defaultRowHeight="15" x14ac:dyDescent="0.2"/>
  <cols>
    <col min="1" max="1" width="25.1640625" bestFit="1" customWidth="1"/>
  </cols>
  <sheetData>
    <row r="1" spans="1:5" x14ac:dyDescent="0.2">
      <c r="A1" s="1" t="s">
        <v>28</v>
      </c>
      <c r="B1" s="7" t="s">
        <v>29</v>
      </c>
      <c r="C1" s="7" t="s">
        <v>27</v>
      </c>
      <c r="D1" s="7" t="s">
        <v>30</v>
      </c>
      <c r="E1" s="7" t="s">
        <v>98</v>
      </c>
    </row>
    <row r="2" spans="1:5" x14ac:dyDescent="0.2">
      <c r="A2" s="1"/>
      <c r="B2" s="4"/>
      <c r="C2" s="4"/>
      <c r="D2" s="4"/>
    </row>
    <row r="3" spans="1:5" x14ac:dyDescent="0.2">
      <c r="A3" t="s">
        <v>229</v>
      </c>
      <c r="B3" s="4">
        <v>2300</v>
      </c>
      <c r="C3" s="4">
        <v>2300</v>
      </c>
      <c r="D3" s="4"/>
      <c r="E3" t="s">
        <v>230</v>
      </c>
    </row>
    <row r="4" spans="1:5" x14ac:dyDescent="0.2">
      <c r="A4" s="6" t="s">
        <v>231</v>
      </c>
      <c r="B4" s="4">
        <v>600</v>
      </c>
      <c r="C4" s="4">
        <v>600</v>
      </c>
      <c r="D4" s="4"/>
      <c r="E4">
        <f>SUM(295.27)</f>
        <v>295.27</v>
      </c>
    </row>
    <row r="5" spans="1:5" x14ac:dyDescent="0.2">
      <c r="A5" s="6" t="s">
        <v>232</v>
      </c>
      <c r="B5" s="4">
        <v>200</v>
      </c>
      <c r="C5" s="4">
        <v>200</v>
      </c>
      <c r="D5" s="4"/>
    </row>
    <row r="6" spans="1:5" x14ac:dyDescent="0.2">
      <c r="A6" t="s">
        <v>233</v>
      </c>
      <c r="B6" s="4">
        <v>600</v>
      </c>
      <c r="C6" s="4">
        <v>600</v>
      </c>
      <c r="D6" s="4"/>
      <c r="E6" t="s">
        <v>234</v>
      </c>
    </row>
    <row r="7" spans="1:5" x14ac:dyDescent="0.2">
      <c r="A7" t="s">
        <v>235</v>
      </c>
      <c r="B7" s="4">
        <v>40</v>
      </c>
      <c r="C7" s="4">
        <v>0</v>
      </c>
      <c r="D7" s="4"/>
    </row>
    <row r="8" spans="1:5" x14ac:dyDescent="0.2">
      <c r="A8" t="s">
        <v>236</v>
      </c>
      <c r="B8" s="4"/>
      <c r="C8" s="4">
        <v>0</v>
      </c>
      <c r="D8" s="4"/>
    </row>
    <row r="9" spans="1:5" x14ac:dyDescent="0.2">
      <c r="B9" s="4"/>
      <c r="C9" s="4"/>
      <c r="D9" s="4"/>
    </row>
    <row r="10" spans="1:5" x14ac:dyDescent="0.2">
      <c r="A10" s="8"/>
      <c r="B10" s="4"/>
      <c r="C10" s="4"/>
      <c r="D10" s="4"/>
    </row>
    <row r="11" spans="1:5" x14ac:dyDescent="0.2">
      <c r="B11" s="4"/>
      <c r="C11" s="4"/>
      <c r="D11" s="4"/>
    </row>
    <row r="12" spans="1:5" x14ac:dyDescent="0.2">
      <c r="B12" s="4"/>
      <c r="C12" s="4"/>
      <c r="D12" s="4"/>
    </row>
    <row r="13" spans="1:5" x14ac:dyDescent="0.2">
      <c r="B13" s="4"/>
      <c r="C13" s="4"/>
      <c r="D13" s="4"/>
    </row>
    <row r="14" spans="1:5" x14ac:dyDescent="0.2">
      <c r="B14" s="4"/>
      <c r="C14" s="4"/>
      <c r="D14" s="4"/>
    </row>
    <row r="15" spans="1:5" x14ac:dyDescent="0.2">
      <c r="B15" s="4"/>
      <c r="C15" s="4"/>
      <c r="D15" s="4"/>
    </row>
    <row r="16" spans="1:5" x14ac:dyDescent="0.2">
      <c r="B16" s="4"/>
      <c r="C16" s="4"/>
      <c r="D16" s="4"/>
    </row>
    <row r="17" spans="1:5" x14ac:dyDescent="0.2">
      <c r="B17" s="4"/>
      <c r="C17" s="4"/>
      <c r="D17" s="4"/>
    </row>
    <row r="18" spans="1:5" x14ac:dyDescent="0.2">
      <c r="B18" s="4"/>
      <c r="C18" s="4"/>
      <c r="D18" s="4"/>
    </row>
    <row r="19" spans="1:5" x14ac:dyDescent="0.2">
      <c r="A19" s="1" t="s">
        <v>39</v>
      </c>
      <c r="B19" s="7">
        <f>SUM(B3:B17)</f>
        <v>3740</v>
      </c>
      <c r="C19" s="7">
        <f>SUM(C3:C17)</f>
        <v>3700</v>
      </c>
      <c r="D19" s="7">
        <f>SUM(D3:D17)</f>
        <v>0</v>
      </c>
      <c r="E19" s="3">
        <f>SUM(C19-D19)</f>
        <v>3700</v>
      </c>
    </row>
    <row r="20" spans="1:5" x14ac:dyDescent="0.2">
      <c r="B20" s="4"/>
      <c r="C20" s="4"/>
      <c r="D20" s="4"/>
    </row>
    <row r="22" spans="1:5" x14ac:dyDescent="0.2">
      <c r="C22" s="3"/>
      <c r="D22" s="3"/>
    </row>
    <row r="23" spans="1:5" x14ac:dyDescent="0.2">
      <c r="C23" s="3"/>
      <c r="D23" s="3"/>
    </row>
    <row r="25" spans="1:5" x14ac:dyDescent="0.2">
      <c r="A25" s="1"/>
      <c r="C25" s="3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AE283-6D5F-764D-A808-69AA97F7B21E}">
  <dimension ref="A1:D25"/>
  <sheetViews>
    <sheetView workbookViewId="0">
      <selection activeCell="C23" sqref="C23:D23"/>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37</v>
      </c>
      <c r="B3" s="4">
        <v>1</v>
      </c>
      <c r="C3" s="4">
        <v>1</v>
      </c>
      <c r="D3" s="4"/>
    </row>
    <row r="4" spans="1:4" x14ac:dyDescent="0.2">
      <c r="A4" s="6" t="s">
        <v>33</v>
      </c>
      <c r="B4" s="4">
        <v>0</v>
      </c>
      <c r="C4" s="4">
        <v>0</v>
      </c>
      <c r="D4" s="4"/>
    </row>
    <row r="5" spans="1:4" x14ac:dyDescent="0.2">
      <c r="A5" s="6" t="s">
        <v>50</v>
      </c>
      <c r="B5" s="4">
        <v>500</v>
      </c>
      <c r="C5" s="4">
        <v>500</v>
      </c>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A11" t="s">
        <v>48</v>
      </c>
      <c r="B11" s="4">
        <v>150</v>
      </c>
      <c r="C11" s="4">
        <v>150</v>
      </c>
      <c r="D11" s="4"/>
    </row>
    <row r="12" spans="1:4" x14ac:dyDescent="0.2">
      <c r="A12" t="s">
        <v>34</v>
      </c>
      <c r="B12" s="4">
        <v>60</v>
      </c>
      <c r="C12" s="4">
        <v>60</v>
      </c>
      <c r="D12" s="4"/>
    </row>
    <row r="13" spans="1:4" x14ac:dyDescent="0.2">
      <c r="B13" s="4"/>
      <c r="C13" s="4"/>
      <c r="D13" s="4"/>
    </row>
    <row r="14" spans="1:4" x14ac:dyDescent="0.2">
      <c r="B14" s="4"/>
      <c r="C14" s="4"/>
      <c r="D14" s="4"/>
    </row>
    <row r="15" spans="1:4" x14ac:dyDescent="0.2">
      <c r="B15" s="4"/>
      <c r="C15" s="4"/>
      <c r="D15" s="4"/>
    </row>
    <row r="16" spans="1:4" x14ac:dyDescent="0.2">
      <c r="A16" s="1" t="s">
        <v>91</v>
      </c>
      <c r="B16" s="4"/>
      <c r="C16" s="4"/>
      <c r="D16" s="4"/>
    </row>
    <row r="17" spans="1:4" x14ac:dyDescent="0.2">
      <c r="A17" t="s">
        <v>103</v>
      </c>
      <c r="B17" s="4">
        <v>50</v>
      </c>
      <c r="C17" s="4">
        <v>0</v>
      </c>
      <c r="D17" s="4"/>
    </row>
    <row r="18" spans="1:4" x14ac:dyDescent="0.2">
      <c r="B18" s="4"/>
      <c r="C18" s="4"/>
      <c r="D18" s="4"/>
    </row>
    <row r="19" spans="1:4" x14ac:dyDescent="0.2">
      <c r="A19" s="1" t="s">
        <v>39</v>
      </c>
      <c r="B19" s="7">
        <f>SUM(B3:B17)</f>
        <v>761</v>
      </c>
      <c r="C19" s="7">
        <f>SUM(C3:C17)</f>
        <v>711</v>
      </c>
      <c r="D19" s="7">
        <f>SUM(D3:D17)</f>
        <v>0</v>
      </c>
    </row>
    <row r="20" spans="1:4" x14ac:dyDescent="0.2">
      <c r="B20" s="4"/>
      <c r="C20" s="4"/>
      <c r="D20" s="4"/>
    </row>
    <row r="22" spans="1:4" x14ac:dyDescent="0.2">
      <c r="A22" t="s">
        <v>344</v>
      </c>
      <c r="C22" s="3">
        <f>SUM(C3:C5)</f>
        <v>501</v>
      </c>
      <c r="D22" s="3">
        <f>SUM(D3:D5)</f>
        <v>0</v>
      </c>
    </row>
    <row r="23" spans="1:4" x14ac:dyDescent="0.2">
      <c r="A23" t="s">
        <v>345</v>
      </c>
      <c r="C23" s="3">
        <f>SUM(C11:C17)</f>
        <v>210</v>
      </c>
      <c r="D23" s="3">
        <f>SUM(D11:D17)</f>
        <v>0</v>
      </c>
    </row>
    <row r="25" spans="1:4" x14ac:dyDescent="0.2">
      <c r="A25" s="1" t="s">
        <v>346</v>
      </c>
      <c r="C25" s="31">
        <f>SUM(C22-D19)</f>
        <v>501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F70B-E098-5045-9494-3B62D9C80449}">
  <dimension ref="A1:D25"/>
  <sheetViews>
    <sheetView workbookViewId="0">
      <selection activeCell="D6" sqref="D6"/>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50</v>
      </c>
      <c r="B3" s="4">
        <v>200</v>
      </c>
      <c r="C3" s="4">
        <v>200</v>
      </c>
      <c r="D3" s="4">
        <v>174.74</v>
      </c>
    </row>
    <row r="4" spans="1:4" x14ac:dyDescent="0.2">
      <c r="A4" s="6" t="s">
        <v>34</v>
      </c>
      <c r="B4" s="4">
        <v>50</v>
      </c>
      <c r="C4" s="4">
        <v>50</v>
      </c>
      <c r="D4" s="4">
        <v>48.06</v>
      </c>
    </row>
    <row r="5" spans="1:4" x14ac:dyDescent="0.2">
      <c r="A5" s="6" t="s">
        <v>33</v>
      </c>
      <c r="B5" s="4">
        <v>60</v>
      </c>
      <c r="C5" s="4">
        <v>60</v>
      </c>
      <c r="D5" s="4">
        <v>36.68</v>
      </c>
    </row>
    <row r="6" spans="1:4" x14ac:dyDescent="0.2">
      <c r="A6" t="s">
        <v>34</v>
      </c>
      <c r="B6" s="4">
        <v>50</v>
      </c>
      <c r="C6" s="4">
        <v>0</v>
      </c>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A11" t="s">
        <v>34</v>
      </c>
      <c r="B11" s="4">
        <v>50</v>
      </c>
      <c r="C11" s="4">
        <v>50</v>
      </c>
      <c r="D11" s="4"/>
    </row>
    <row r="12" spans="1:4" x14ac:dyDescent="0.2">
      <c r="A12" t="s">
        <v>48</v>
      </c>
      <c r="B12" s="4">
        <v>200</v>
      </c>
      <c r="C12" s="4">
        <v>350</v>
      </c>
      <c r="D12" s="4"/>
    </row>
    <row r="13" spans="1:4" x14ac:dyDescent="0.2">
      <c r="A13" t="s">
        <v>46</v>
      </c>
      <c r="B13" s="4"/>
      <c r="C13" s="4">
        <v>0</v>
      </c>
      <c r="D13" s="4"/>
    </row>
    <row r="14" spans="1:4" x14ac:dyDescent="0.2">
      <c r="B14" s="4"/>
      <c r="C14" s="4"/>
      <c r="D14" s="4"/>
    </row>
    <row r="15" spans="1:4" x14ac:dyDescent="0.2">
      <c r="B15" s="4"/>
      <c r="C15" s="4"/>
      <c r="D15" s="4"/>
    </row>
    <row r="16" spans="1:4" x14ac:dyDescent="0.2">
      <c r="A16" s="1" t="s">
        <v>91</v>
      </c>
      <c r="B16" s="4"/>
      <c r="C16" s="4"/>
      <c r="D16" s="4"/>
    </row>
    <row r="17" spans="1:4" x14ac:dyDescent="0.2">
      <c r="A17" t="s">
        <v>104</v>
      </c>
      <c r="B17" s="4">
        <v>200</v>
      </c>
      <c r="C17" s="4">
        <v>200</v>
      </c>
      <c r="D17" s="4"/>
    </row>
    <row r="18" spans="1:4" x14ac:dyDescent="0.2">
      <c r="B18" s="4"/>
      <c r="C18" s="4"/>
      <c r="D18" s="4"/>
    </row>
    <row r="19" spans="1:4" x14ac:dyDescent="0.2">
      <c r="A19" s="1" t="s">
        <v>39</v>
      </c>
      <c r="B19" s="7">
        <f>SUM(B3:B17)</f>
        <v>810</v>
      </c>
      <c r="C19" s="7">
        <v>960</v>
      </c>
      <c r="D19" s="7">
        <f>SUM(D3:D17)</f>
        <v>259.48</v>
      </c>
    </row>
    <row r="20" spans="1:4" x14ac:dyDescent="0.2">
      <c r="B20" s="4"/>
      <c r="C20" s="4" t="s">
        <v>123</v>
      </c>
      <c r="D20" s="4"/>
    </row>
    <row r="22" spans="1:4" x14ac:dyDescent="0.2">
      <c r="A22" t="s">
        <v>344</v>
      </c>
      <c r="C22" s="3">
        <f>SUM(C3:C6)</f>
        <v>310</v>
      </c>
      <c r="D22" s="3">
        <f>SUM(D3:D6)</f>
        <v>259.48</v>
      </c>
    </row>
    <row r="23" spans="1:4" x14ac:dyDescent="0.2">
      <c r="A23" t="s">
        <v>345</v>
      </c>
      <c r="C23" s="3">
        <f>SUM(C11:C17)</f>
        <v>600</v>
      </c>
      <c r="D23" s="3">
        <f>SUM(D11:D17)</f>
        <v>0</v>
      </c>
    </row>
    <row r="25" spans="1:4" x14ac:dyDescent="0.2">
      <c r="A25" s="1" t="s">
        <v>346</v>
      </c>
      <c r="C25" s="31">
        <f>SUM(C22-D19)</f>
        <v>50.519999999999982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B08B-31E2-8542-A918-4B44C9EC9A7F}">
  <dimension ref="A1:E25"/>
  <sheetViews>
    <sheetView workbookViewId="0">
      <selection activeCell="C13" sqref="C13"/>
    </sheetView>
  </sheetViews>
  <sheetFormatPr baseColWidth="10" defaultRowHeight="15" x14ac:dyDescent="0.2"/>
  <cols>
    <col min="1" max="1" width="34.83203125" bestFit="1" customWidth="1"/>
  </cols>
  <sheetData>
    <row r="1" spans="1:5" x14ac:dyDescent="0.2">
      <c r="A1" s="1" t="s">
        <v>28</v>
      </c>
      <c r="B1" s="7" t="s">
        <v>29</v>
      </c>
      <c r="C1" s="7" t="s">
        <v>27</v>
      </c>
      <c r="D1" s="7" t="s">
        <v>30</v>
      </c>
    </row>
    <row r="2" spans="1:5" x14ac:dyDescent="0.2">
      <c r="A2" s="1" t="s">
        <v>36</v>
      </c>
      <c r="B2" s="4"/>
      <c r="C2" s="4"/>
      <c r="D2" s="4"/>
    </row>
    <row r="3" spans="1:5" x14ac:dyDescent="0.2">
      <c r="A3" t="s">
        <v>37</v>
      </c>
      <c r="B3" s="4">
        <v>25</v>
      </c>
      <c r="C3" s="4">
        <v>25</v>
      </c>
      <c r="D3" s="4">
        <f>SUM(20.7+30)</f>
        <v>50.7</v>
      </c>
    </row>
    <row r="4" spans="1:5" x14ac:dyDescent="0.2">
      <c r="A4" s="6" t="s">
        <v>34</v>
      </c>
      <c r="B4" s="4">
        <v>225</v>
      </c>
      <c r="C4" s="4">
        <v>60</v>
      </c>
      <c r="D4" s="4"/>
    </row>
    <row r="5" spans="1:5" x14ac:dyDescent="0.2">
      <c r="A5" s="6" t="s">
        <v>105</v>
      </c>
      <c r="B5" s="4">
        <v>855</v>
      </c>
      <c r="C5" s="4">
        <v>0</v>
      </c>
      <c r="D5" s="4"/>
    </row>
    <row r="6" spans="1:5" x14ac:dyDescent="0.2">
      <c r="A6" t="s">
        <v>106</v>
      </c>
      <c r="B6" s="4">
        <v>200</v>
      </c>
      <c r="C6" s="4">
        <v>200</v>
      </c>
      <c r="D6" s="4">
        <f>SUM(9.7+87.51+59.79)</f>
        <v>157</v>
      </c>
    </row>
    <row r="7" spans="1:5" x14ac:dyDescent="0.2">
      <c r="A7" t="s">
        <v>107</v>
      </c>
      <c r="B7" s="4">
        <v>450</v>
      </c>
      <c r="C7" s="4">
        <v>300</v>
      </c>
      <c r="D7" s="4"/>
    </row>
    <row r="8" spans="1:5" x14ac:dyDescent="0.2">
      <c r="B8" s="4"/>
      <c r="C8" s="4"/>
      <c r="D8" s="4"/>
    </row>
    <row r="9" spans="1:5" x14ac:dyDescent="0.2">
      <c r="B9" s="4"/>
      <c r="C9" s="4"/>
      <c r="D9" s="4"/>
    </row>
    <row r="10" spans="1:5" x14ac:dyDescent="0.2">
      <c r="A10" s="1" t="s">
        <v>38</v>
      </c>
      <c r="B10" s="4"/>
      <c r="C10" s="4"/>
      <c r="D10" s="4"/>
    </row>
    <row r="11" spans="1:5" x14ac:dyDescent="0.2">
      <c r="A11" t="s">
        <v>33</v>
      </c>
      <c r="B11" s="4">
        <v>70</v>
      </c>
      <c r="C11" s="4">
        <v>0</v>
      </c>
      <c r="D11" s="4"/>
      <c r="E11" t="s">
        <v>443</v>
      </c>
    </row>
    <row r="12" spans="1:5" x14ac:dyDescent="0.2">
      <c r="A12" t="s">
        <v>48</v>
      </c>
      <c r="B12" s="4">
        <v>300</v>
      </c>
      <c r="C12" s="4">
        <v>0</v>
      </c>
      <c r="D12" s="4"/>
      <c r="E12" t="s">
        <v>442</v>
      </c>
    </row>
    <row r="13" spans="1:5" x14ac:dyDescent="0.2">
      <c r="A13" t="s">
        <v>108</v>
      </c>
      <c r="B13" s="4">
        <v>200</v>
      </c>
      <c r="C13" s="4">
        <v>200</v>
      </c>
      <c r="D13" s="4"/>
    </row>
    <row r="14" spans="1:5" x14ac:dyDescent="0.2">
      <c r="A14" t="s">
        <v>109</v>
      </c>
      <c r="B14" s="4">
        <v>950</v>
      </c>
      <c r="C14" s="4">
        <v>0</v>
      </c>
      <c r="D14" s="4"/>
    </row>
    <row r="15" spans="1:5" x14ac:dyDescent="0.2">
      <c r="B15" s="4"/>
      <c r="C15" s="4"/>
      <c r="D15" s="4"/>
    </row>
    <row r="16" spans="1:5" x14ac:dyDescent="0.2">
      <c r="B16" s="4"/>
      <c r="C16" s="4"/>
      <c r="D16" s="4"/>
    </row>
    <row r="17" spans="1:4" x14ac:dyDescent="0.2">
      <c r="B17" s="4"/>
      <c r="C17" s="4"/>
      <c r="D17" s="4"/>
    </row>
    <row r="18" spans="1:4" x14ac:dyDescent="0.2">
      <c r="B18" s="4"/>
      <c r="C18" s="4"/>
      <c r="D18" s="4"/>
    </row>
    <row r="19" spans="1:4" x14ac:dyDescent="0.2">
      <c r="A19" s="1" t="s">
        <v>39</v>
      </c>
      <c r="B19" s="7">
        <f>SUM(B3:B17)</f>
        <v>3275</v>
      </c>
      <c r="C19" s="7">
        <f>SUM(C3:C17)</f>
        <v>785</v>
      </c>
      <c r="D19" s="7">
        <f>SUM(D3:D17)</f>
        <v>207.7</v>
      </c>
    </row>
    <row r="20" spans="1:4" x14ac:dyDescent="0.2">
      <c r="B20" s="4"/>
      <c r="C20" s="4"/>
      <c r="D20" s="4"/>
    </row>
    <row r="22" spans="1:4" x14ac:dyDescent="0.2">
      <c r="A22" t="s">
        <v>344</v>
      </c>
      <c r="C22" s="3">
        <f>SUM(C3:C7)</f>
        <v>585</v>
      </c>
      <c r="D22" s="3">
        <f>SUM(D3:D7)</f>
        <v>207.7</v>
      </c>
    </row>
    <row r="23" spans="1:4" x14ac:dyDescent="0.2">
      <c r="A23" t="s">
        <v>345</v>
      </c>
      <c r="C23" s="3">
        <f>SUM(C11:C14)</f>
        <v>200</v>
      </c>
      <c r="D23" s="3">
        <f>SUM(D11:D14)</f>
        <v>0</v>
      </c>
    </row>
    <row r="25" spans="1:4" x14ac:dyDescent="0.2">
      <c r="A25" s="1" t="s">
        <v>346</v>
      </c>
      <c r="C25" s="31">
        <f>SUM(C22-D19)</f>
        <v>377.3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FB8D-2B23-154A-8BFE-6BD9E6018685}">
  <dimension ref="A1:D25"/>
  <sheetViews>
    <sheetView workbookViewId="0">
      <selection activeCell="D4" sqref="D4"/>
    </sheetView>
  </sheetViews>
  <sheetFormatPr baseColWidth="10" defaultRowHeight="15" x14ac:dyDescent="0.2"/>
  <cols>
    <col min="1" max="1" width="32.83203125" bestFit="1" customWidth="1"/>
  </cols>
  <sheetData>
    <row r="1" spans="1:4" x14ac:dyDescent="0.2">
      <c r="A1" s="1" t="s">
        <v>28</v>
      </c>
      <c r="B1" s="7" t="s">
        <v>29</v>
      </c>
      <c r="C1" s="7" t="s">
        <v>27</v>
      </c>
      <c r="D1" s="7" t="s">
        <v>30</v>
      </c>
    </row>
    <row r="2" spans="1:4" x14ac:dyDescent="0.2">
      <c r="A2" s="1" t="s">
        <v>36</v>
      </c>
      <c r="B2" s="4"/>
      <c r="C2" s="4"/>
      <c r="D2" s="4"/>
    </row>
    <row r="3" spans="1:4" x14ac:dyDescent="0.2">
      <c r="A3" t="s">
        <v>228</v>
      </c>
      <c r="B3" s="4">
        <v>2220</v>
      </c>
      <c r="C3" s="4">
        <v>2220</v>
      </c>
      <c r="D3" s="4">
        <f>SUM(539.44+1440)</f>
        <v>1979.44</v>
      </c>
    </row>
    <row r="4" spans="1:4" x14ac:dyDescent="0.2">
      <c r="A4" s="6"/>
      <c r="B4" s="4"/>
      <c r="C4" s="4"/>
      <c r="D4" s="4"/>
    </row>
    <row r="5" spans="1:4" x14ac:dyDescent="0.2">
      <c r="A5" s="6"/>
      <c r="B5" s="4"/>
      <c r="C5" s="4"/>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B11" s="4"/>
      <c r="C11" s="4"/>
      <c r="D11" s="4"/>
    </row>
    <row r="12" spans="1:4" x14ac:dyDescent="0.2">
      <c r="B12" s="4"/>
      <c r="C12" s="4"/>
      <c r="D12" s="4"/>
    </row>
    <row r="13" spans="1:4" x14ac:dyDescent="0.2">
      <c r="B13" s="4"/>
      <c r="C13" s="4"/>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2220</v>
      </c>
      <c r="C19" s="7">
        <f>SUM(C3:C17)</f>
        <v>2220</v>
      </c>
      <c r="D19" s="7">
        <f>SUM(D3:D17)</f>
        <v>1979.44</v>
      </c>
    </row>
    <row r="20" spans="1:4" x14ac:dyDescent="0.2">
      <c r="B20" s="4"/>
      <c r="C20" s="4"/>
      <c r="D20" s="4"/>
    </row>
    <row r="22" spans="1:4" x14ac:dyDescent="0.2">
      <c r="A22" t="s">
        <v>344</v>
      </c>
      <c r="C22" s="3">
        <f>SUM(C3:C8)</f>
        <v>2220</v>
      </c>
      <c r="D22" s="3">
        <f>SUM(D3:D8)</f>
        <v>1979.44</v>
      </c>
    </row>
    <row r="23" spans="1:4" x14ac:dyDescent="0.2">
      <c r="A23" t="s">
        <v>345</v>
      </c>
      <c r="C23" s="3">
        <f>SUM(C11:C17)</f>
        <v>0</v>
      </c>
      <c r="D23" s="3">
        <f>SUM(D11:D17)</f>
        <v>0</v>
      </c>
    </row>
    <row r="25" spans="1:4" x14ac:dyDescent="0.2">
      <c r="A25" s="1" t="s">
        <v>346</v>
      </c>
      <c r="C25" s="31">
        <f>SUM(C22-D19)</f>
        <v>240.55999999999995</v>
      </c>
      <c r="D25" s="3">
        <f>SUM(C25-C19)</f>
        <v>-1979.44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88E25-9D7F-8842-89A9-EF3C80DB8CFA}">
  <dimension ref="A1:E25"/>
  <sheetViews>
    <sheetView workbookViewId="0">
      <selection activeCell="D4" sqref="D4"/>
    </sheetView>
  </sheetViews>
  <sheetFormatPr baseColWidth="10" defaultRowHeight="15" x14ac:dyDescent="0.2"/>
  <cols>
    <col min="1" max="1" width="23.6640625" bestFit="1" customWidth="1"/>
    <col min="5" max="5" width="36.5" bestFit="1" customWidth="1"/>
  </cols>
  <sheetData>
    <row r="1" spans="1:5" x14ac:dyDescent="0.2">
      <c r="A1" s="1" t="s">
        <v>28</v>
      </c>
      <c r="B1" s="7" t="s">
        <v>29</v>
      </c>
      <c r="C1" s="7" t="s">
        <v>27</v>
      </c>
      <c r="D1" s="7" t="s">
        <v>30</v>
      </c>
      <c r="E1" s="7" t="s">
        <v>98</v>
      </c>
    </row>
    <row r="2" spans="1:5" x14ac:dyDescent="0.2">
      <c r="A2" s="1" t="s">
        <v>36</v>
      </c>
      <c r="B2" s="4"/>
      <c r="C2" s="4"/>
      <c r="D2" s="4"/>
    </row>
    <row r="3" spans="1:5" x14ac:dyDescent="0.2">
      <c r="A3" t="s">
        <v>48</v>
      </c>
      <c r="B3" s="4">
        <v>150</v>
      </c>
      <c r="C3" s="4">
        <v>150</v>
      </c>
      <c r="D3" s="4">
        <f>SUM(50+99)</f>
        <v>149</v>
      </c>
    </row>
    <row r="4" spans="1:5" x14ac:dyDescent="0.2">
      <c r="A4" s="6" t="s">
        <v>52</v>
      </c>
      <c r="B4" s="4">
        <v>50</v>
      </c>
      <c r="C4" s="4">
        <v>50</v>
      </c>
      <c r="D4" s="4"/>
    </row>
    <row r="5" spans="1:5" x14ac:dyDescent="0.2">
      <c r="A5" s="6" t="s">
        <v>33</v>
      </c>
      <c r="B5" s="4">
        <v>50</v>
      </c>
      <c r="C5" s="4">
        <v>50</v>
      </c>
      <c r="D5" s="4">
        <f>SUM(7.01+10.25+9.71+11.87+5.93)</f>
        <v>44.769999999999996</v>
      </c>
    </row>
    <row r="6" spans="1:5" x14ac:dyDescent="0.2">
      <c r="A6" t="s">
        <v>34</v>
      </c>
      <c r="B6" s="4">
        <v>60</v>
      </c>
      <c r="C6" s="4">
        <v>60</v>
      </c>
      <c r="D6" s="4"/>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48</v>
      </c>
      <c r="B11" s="4">
        <v>150</v>
      </c>
      <c r="C11" s="4">
        <v>150</v>
      </c>
      <c r="D11" s="4"/>
    </row>
    <row r="12" spans="1:5" x14ac:dyDescent="0.2">
      <c r="A12" t="s">
        <v>33</v>
      </c>
      <c r="B12" s="4">
        <v>50</v>
      </c>
      <c r="C12" s="4">
        <v>50</v>
      </c>
      <c r="D12" s="4">
        <v>20.21</v>
      </c>
    </row>
    <row r="13" spans="1:5" x14ac:dyDescent="0.2">
      <c r="A13" t="s">
        <v>34</v>
      </c>
      <c r="B13" s="4">
        <v>60</v>
      </c>
      <c r="C13" s="4">
        <v>60</v>
      </c>
      <c r="D13" s="4"/>
    </row>
    <row r="14" spans="1:5" x14ac:dyDescent="0.2">
      <c r="B14" s="4"/>
      <c r="C14" s="4"/>
      <c r="D14" s="4"/>
    </row>
    <row r="15" spans="1:5" x14ac:dyDescent="0.2">
      <c r="B15" s="4"/>
      <c r="C15" s="4"/>
      <c r="D15" s="4"/>
    </row>
    <row r="16" spans="1:5" x14ac:dyDescent="0.2">
      <c r="A16" s="1" t="s">
        <v>91</v>
      </c>
      <c r="B16" s="4"/>
      <c r="C16" s="4"/>
      <c r="D16" s="4"/>
    </row>
    <row r="17" spans="1:4" x14ac:dyDescent="0.2">
      <c r="A17" t="s">
        <v>111</v>
      </c>
      <c r="B17" s="4">
        <v>50</v>
      </c>
      <c r="C17" s="4">
        <v>0</v>
      </c>
      <c r="D17" s="4"/>
    </row>
    <row r="18" spans="1:4" x14ac:dyDescent="0.2">
      <c r="B18" s="4"/>
      <c r="C18" s="4"/>
      <c r="D18" s="4"/>
    </row>
    <row r="19" spans="1:4" x14ac:dyDescent="0.2">
      <c r="A19" s="1" t="s">
        <v>39</v>
      </c>
      <c r="B19" s="7">
        <f>SUM(B3:B17)</f>
        <v>620</v>
      </c>
      <c r="C19" s="7">
        <f>SUM(C3:C17)</f>
        <v>570</v>
      </c>
      <c r="D19" s="7">
        <f>SUM(D3:D17)</f>
        <v>213.98</v>
      </c>
    </row>
    <row r="20" spans="1:4" x14ac:dyDescent="0.2">
      <c r="B20" s="4"/>
      <c r="C20" s="4"/>
      <c r="D20" s="4"/>
    </row>
    <row r="22" spans="1:4" x14ac:dyDescent="0.2">
      <c r="A22" t="s">
        <v>344</v>
      </c>
      <c r="C22" s="3">
        <f>SUM(C3:C6)</f>
        <v>310</v>
      </c>
      <c r="D22" s="3">
        <f>SUM(D3:D6)</f>
        <v>193.76999999999998</v>
      </c>
    </row>
    <row r="23" spans="1:4" x14ac:dyDescent="0.2">
      <c r="A23" t="s">
        <v>345</v>
      </c>
      <c r="C23" s="3">
        <f>SUM(C11:C17)</f>
        <v>260</v>
      </c>
      <c r="D23" s="3">
        <f>SUM(D11:D17)</f>
        <v>20.21</v>
      </c>
    </row>
    <row r="25" spans="1:4" x14ac:dyDescent="0.2">
      <c r="A25" s="1" t="s">
        <v>346</v>
      </c>
      <c r="C25" s="31">
        <f>SUM(C22-D19)</f>
        <v>96.02000000000001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1678-A13A-6B47-A457-32696E21B489}">
  <dimension ref="A1:E25"/>
  <sheetViews>
    <sheetView workbookViewId="0">
      <selection activeCell="D3" sqref="D3"/>
    </sheetView>
  </sheetViews>
  <sheetFormatPr baseColWidth="10" defaultRowHeight="15" x14ac:dyDescent="0.2"/>
  <cols>
    <col min="1" max="1" width="27.5" bestFit="1" customWidth="1"/>
    <col min="3" max="4" width="11.1640625" bestFit="1" customWidth="1"/>
    <col min="5" max="5" width="53.83203125" customWidth="1"/>
  </cols>
  <sheetData>
    <row r="1" spans="1:5" x14ac:dyDescent="0.2">
      <c r="A1" s="1" t="s">
        <v>28</v>
      </c>
      <c r="B1" s="7" t="s">
        <v>29</v>
      </c>
      <c r="C1" s="7" t="s">
        <v>27</v>
      </c>
      <c r="D1" s="7" t="s">
        <v>30</v>
      </c>
      <c r="E1" s="7" t="s">
        <v>307</v>
      </c>
    </row>
    <row r="2" spans="1:5" x14ac:dyDescent="0.2">
      <c r="A2" s="1"/>
      <c r="B2" s="4"/>
      <c r="C2" s="4"/>
      <c r="D2" s="4"/>
    </row>
    <row r="3" spans="1:5" ht="32" x14ac:dyDescent="0.2">
      <c r="A3" t="s">
        <v>112</v>
      </c>
      <c r="B3" s="4">
        <v>8450</v>
      </c>
      <c r="C3" s="4">
        <v>8450</v>
      </c>
      <c r="D3" s="4">
        <f>SUM(807.82+792.45+805.18+187.48+640.05+379.45)</f>
        <v>3612.4299999999994</v>
      </c>
      <c r="E3" s="25" t="s">
        <v>306</v>
      </c>
    </row>
    <row r="4" spans="1:5" ht="16" x14ac:dyDescent="0.2">
      <c r="A4" s="6" t="s">
        <v>113</v>
      </c>
      <c r="B4" s="4">
        <v>2600</v>
      </c>
      <c r="C4" s="4">
        <v>2600</v>
      </c>
      <c r="D4" s="4">
        <f>SUM(89.7+309.87+65.38+140.24+148.79+190.51+244.49+424.48)</f>
        <v>1613.46</v>
      </c>
      <c r="E4" s="26" t="s">
        <v>308</v>
      </c>
    </row>
    <row r="5" spans="1:5" ht="16" x14ac:dyDescent="0.2">
      <c r="A5" s="6" t="s">
        <v>114</v>
      </c>
      <c r="B5" s="4">
        <v>200</v>
      </c>
      <c r="C5" s="4">
        <v>200</v>
      </c>
      <c r="D5" s="4"/>
      <c r="E5" s="25" t="s">
        <v>309</v>
      </c>
    </row>
    <row r="6" spans="1:5" ht="16" x14ac:dyDescent="0.2">
      <c r="A6" t="s">
        <v>115</v>
      </c>
      <c r="B6" s="4">
        <v>3900</v>
      </c>
      <c r="C6" s="4">
        <v>3900</v>
      </c>
      <c r="D6" s="4">
        <f>SUM(546.61+258.4+190.51)</f>
        <v>995.52</v>
      </c>
      <c r="E6" s="26" t="s">
        <v>310</v>
      </c>
    </row>
    <row r="7" spans="1:5" ht="16" x14ac:dyDescent="0.2">
      <c r="A7" t="s">
        <v>116</v>
      </c>
      <c r="B7" s="4">
        <v>400</v>
      </c>
      <c r="C7" s="4">
        <v>400</v>
      </c>
      <c r="D7" s="4">
        <f>SUM(258.14)</f>
        <v>258.14</v>
      </c>
      <c r="E7" s="25" t="s">
        <v>311</v>
      </c>
    </row>
    <row r="8" spans="1:5" ht="32" x14ac:dyDescent="0.2">
      <c r="A8" t="s">
        <v>117</v>
      </c>
      <c r="B8" s="4">
        <v>600</v>
      </c>
      <c r="C8" s="4">
        <v>600</v>
      </c>
      <c r="D8" s="4"/>
      <c r="E8" s="26" t="s">
        <v>312</v>
      </c>
    </row>
    <row r="9" spans="1:5" ht="32" x14ac:dyDescent="0.2">
      <c r="A9" t="s">
        <v>118</v>
      </c>
      <c r="B9" s="4">
        <v>400</v>
      </c>
      <c r="C9" s="4">
        <v>0</v>
      </c>
      <c r="D9" s="4"/>
      <c r="E9" s="25" t="s">
        <v>313</v>
      </c>
    </row>
    <row r="10" spans="1:5" ht="64" x14ac:dyDescent="0.2">
      <c r="A10" s="8" t="s">
        <v>119</v>
      </c>
      <c r="B10" s="4">
        <v>6500</v>
      </c>
      <c r="C10" s="4">
        <v>0</v>
      </c>
      <c r="D10" s="4"/>
      <c r="E10" s="26" t="s">
        <v>314</v>
      </c>
    </row>
    <row r="11" spans="1:5" x14ac:dyDescent="0.2">
      <c r="B11" s="4"/>
      <c r="C11" s="4"/>
      <c r="D11" s="4"/>
    </row>
    <row r="12" spans="1:5" x14ac:dyDescent="0.2">
      <c r="B12" s="4"/>
      <c r="C12" s="4"/>
      <c r="D12" s="4"/>
    </row>
    <row r="13" spans="1:5" x14ac:dyDescent="0.2">
      <c r="B13" s="4"/>
      <c r="C13" s="4"/>
      <c r="D13" s="4"/>
    </row>
    <row r="14" spans="1:5" x14ac:dyDescent="0.2">
      <c r="B14" s="4"/>
      <c r="C14" s="4"/>
      <c r="D14" s="4"/>
    </row>
    <row r="15" spans="1:5" x14ac:dyDescent="0.2">
      <c r="B15" s="4"/>
      <c r="C15" s="4"/>
      <c r="D15" s="4"/>
    </row>
    <row r="16" spans="1:5" x14ac:dyDescent="0.2">
      <c r="B16" s="4"/>
      <c r="C16" s="4"/>
      <c r="D16" s="4"/>
    </row>
    <row r="17" spans="1:4" x14ac:dyDescent="0.2">
      <c r="B17" s="4"/>
      <c r="C17" s="4"/>
      <c r="D17" s="4"/>
    </row>
    <row r="18" spans="1:4" x14ac:dyDescent="0.2">
      <c r="B18" s="4"/>
      <c r="C18" s="4"/>
      <c r="D18" s="4"/>
    </row>
    <row r="19" spans="1:4" x14ac:dyDescent="0.2">
      <c r="A19" s="1" t="s">
        <v>39</v>
      </c>
      <c r="B19" s="7">
        <f>SUM(B3:B17)</f>
        <v>23050</v>
      </c>
      <c r="C19" s="7">
        <f>SUM(C3:C17)</f>
        <v>16150</v>
      </c>
      <c r="D19" s="7">
        <f>SUM(D3:D17)</f>
        <v>6479.55</v>
      </c>
    </row>
    <row r="20" spans="1:4" x14ac:dyDescent="0.2">
      <c r="B20" s="4"/>
      <c r="C20" s="4" t="s">
        <v>124</v>
      </c>
      <c r="D20" s="4"/>
    </row>
    <row r="22" spans="1:4" x14ac:dyDescent="0.2">
      <c r="A22" t="s">
        <v>344</v>
      </c>
      <c r="C22" s="3">
        <f>SUM(C3:C8)</f>
        <v>16150</v>
      </c>
      <c r="D22" s="3">
        <f>SUM(D3:D8)</f>
        <v>6479.55</v>
      </c>
    </row>
    <row r="23" spans="1:4" x14ac:dyDescent="0.2">
      <c r="A23" t="s">
        <v>345</v>
      </c>
      <c r="C23" s="3"/>
      <c r="D23" s="3">
        <f>SUM(C22-D22)</f>
        <v>9670.4500000000007</v>
      </c>
    </row>
    <row r="25" spans="1:4" x14ac:dyDescent="0.2">
      <c r="A25" s="1" t="s">
        <v>346</v>
      </c>
      <c r="C25" s="31"/>
      <c r="D2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63B4-817D-DD4B-8D69-1C8773821A6F}">
  <dimension ref="A1:D24"/>
  <sheetViews>
    <sheetView workbookViewId="0">
      <selection activeCell="D21" sqref="D21"/>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48</v>
      </c>
      <c r="B3" s="4">
        <v>400</v>
      </c>
      <c r="C3" s="4">
        <v>400</v>
      </c>
      <c r="D3" s="4"/>
    </row>
    <row r="4" spans="1:4" x14ac:dyDescent="0.2">
      <c r="A4" s="6" t="s">
        <v>49</v>
      </c>
      <c r="B4" s="4">
        <v>100</v>
      </c>
      <c r="C4" s="4">
        <v>100</v>
      </c>
      <c r="D4" s="4"/>
    </row>
    <row r="5" spans="1:4" x14ac:dyDescent="0.2">
      <c r="A5" s="6" t="s">
        <v>50</v>
      </c>
      <c r="B5" s="4"/>
      <c r="C5" s="4">
        <v>0</v>
      </c>
      <c r="D5" s="4"/>
    </row>
    <row r="6" spans="1:4" x14ac:dyDescent="0.2">
      <c r="A6" t="s">
        <v>51</v>
      </c>
      <c r="B6" s="4"/>
      <c r="C6" s="4">
        <v>400</v>
      </c>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A11" t="s">
        <v>50</v>
      </c>
      <c r="B11" s="4"/>
      <c r="C11" s="4">
        <v>0</v>
      </c>
      <c r="D11" s="4"/>
    </row>
    <row r="12" spans="1:4" x14ac:dyDescent="0.2">
      <c r="A12" t="s">
        <v>51</v>
      </c>
      <c r="B12" s="4"/>
      <c r="C12" s="4">
        <v>400</v>
      </c>
      <c r="D12" s="4"/>
    </row>
    <row r="13" spans="1:4" x14ac:dyDescent="0.2">
      <c r="B13" s="4"/>
      <c r="C13" s="4"/>
      <c r="D13" s="4"/>
    </row>
    <row r="14" spans="1:4" x14ac:dyDescent="0.2">
      <c r="B14" s="4"/>
      <c r="C14" s="4"/>
      <c r="D14" s="4"/>
    </row>
    <row r="15" spans="1:4" x14ac:dyDescent="0.2">
      <c r="A15" t="s">
        <v>299</v>
      </c>
      <c r="B15" s="4"/>
      <c r="C15" s="4"/>
      <c r="D15" s="4">
        <v>346.79</v>
      </c>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500</v>
      </c>
      <c r="C19" s="7">
        <f>SUM(C3:C17)</f>
        <v>1300</v>
      </c>
      <c r="D19" s="7">
        <f>SUM(D3:D17)</f>
        <v>346.79</v>
      </c>
    </row>
    <row r="20" spans="1:4" x14ac:dyDescent="0.2">
      <c r="B20" s="4"/>
      <c r="C20" s="4"/>
      <c r="D20" s="4"/>
    </row>
    <row r="21" spans="1:4" x14ac:dyDescent="0.2">
      <c r="A21" t="s">
        <v>344</v>
      </c>
      <c r="C21" s="3">
        <f>SUM(C3:C6)</f>
        <v>900</v>
      </c>
      <c r="D21" s="3">
        <f>D19</f>
        <v>346.79</v>
      </c>
    </row>
    <row r="22" spans="1:4" x14ac:dyDescent="0.2">
      <c r="A22" t="s">
        <v>345</v>
      </c>
      <c r="C22" s="3">
        <f>SUM(C11:C13)</f>
        <v>400</v>
      </c>
      <c r="D22" s="3">
        <f>SUM(D11:D13)</f>
        <v>0</v>
      </c>
    </row>
    <row r="24" spans="1:4" x14ac:dyDescent="0.2">
      <c r="A24" s="1" t="s">
        <v>346</v>
      </c>
      <c r="C24" s="31">
        <f>SUM(C21-D21)</f>
        <v>553.21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FF325-EC29-2347-80CB-70A577592B47}">
  <dimension ref="A1:J84"/>
  <sheetViews>
    <sheetView workbookViewId="0">
      <selection activeCell="A74" sqref="A74"/>
    </sheetView>
  </sheetViews>
  <sheetFormatPr baseColWidth="10" defaultRowHeight="15" x14ac:dyDescent="0.2"/>
  <cols>
    <col min="1" max="1" width="37.5" bestFit="1" customWidth="1"/>
    <col min="3" max="3" width="11.83203125" customWidth="1"/>
    <col min="4" max="4" width="15.6640625" bestFit="1" customWidth="1"/>
    <col min="5" max="5" width="16.1640625" customWidth="1"/>
    <col min="6" max="6" width="10.83203125" style="4"/>
    <col min="9" max="9" width="26" bestFit="1" customWidth="1"/>
    <col min="10" max="10" width="11.1640625" style="29" bestFit="1" customWidth="1"/>
  </cols>
  <sheetData>
    <row r="1" spans="1:10" x14ac:dyDescent="0.2">
      <c r="A1" s="1" t="s">
        <v>28</v>
      </c>
      <c r="B1" s="7" t="s">
        <v>29</v>
      </c>
      <c r="C1" s="7" t="s">
        <v>27</v>
      </c>
      <c r="D1" s="7" t="s">
        <v>259</v>
      </c>
      <c r="G1" s="35" t="s">
        <v>315</v>
      </c>
      <c r="H1" s="35"/>
      <c r="I1" s="35"/>
      <c r="J1" s="35"/>
    </row>
    <row r="2" spans="1:10" x14ac:dyDescent="0.2">
      <c r="A2" s="1" t="s">
        <v>36</v>
      </c>
      <c r="B2" s="4"/>
      <c r="C2" s="4"/>
      <c r="D2" s="4"/>
      <c r="G2" t="s">
        <v>316</v>
      </c>
      <c r="I2" t="s">
        <v>317</v>
      </c>
      <c r="J2" s="29" t="s">
        <v>318</v>
      </c>
    </row>
    <row r="3" spans="1:10" x14ac:dyDescent="0.2">
      <c r="A3" t="s">
        <v>257</v>
      </c>
      <c r="B3" s="4"/>
      <c r="C3" s="4"/>
      <c r="D3" s="34"/>
      <c r="E3" t="s">
        <v>110</v>
      </c>
      <c r="F3" s="4">
        <v>807.82</v>
      </c>
      <c r="G3">
        <v>4010</v>
      </c>
      <c r="I3" t="s">
        <v>319</v>
      </c>
      <c r="J3" s="29">
        <v>58600</v>
      </c>
    </row>
    <row r="4" spans="1:10" x14ac:dyDescent="0.2">
      <c r="A4" s="6" t="s">
        <v>258</v>
      </c>
      <c r="B4" s="4"/>
      <c r="C4" s="4"/>
      <c r="D4" s="27">
        <v>1585.46</v>
      </c>
      <c r="E4" t="s">
        <v>399</v>
      </c>
      <c r="G4">
        <v>6150</v>
      </c>
      <c r="I4" t="s">
        <v>320</v>
      </c>
      <c r="J4" s="29">
        <v>-210</v>
      </c>
    </row>
    <row r="5" spans="1:10" x14ac:dyDescent="0.2">
      <c r="A5" s="6" t="s">
        <v>353</v>
      </c>
      <c r="B5" s="4"/>
      <c r="C5" s="4"/>
      <c r="D5" s="4">
        <f>SUM(35*7)</f>
        <v>245</v>
      </c>
      <c r="G5">
        <v>6400</v>
      </c>
      <c r="I5" t="s">
        <v>321</v>
      </c>
    </row>
    <row r="6" spans="1:10" x14ac:dyDescent="0.2">
      <c r="A6" s="6" t="s">
        <v>351</v>
      </c>
      <c r="B6" s="4"/>
      <c r="C6" s="4"/>
      <c r="D6" s="4">
        <v>148.79</v>
      </c>
      <c r="E6" t="s">
        <v>352</v>
      </c>
      <c r="H6">
        <v>640001</v>
      </c>
      <c r="I6" t="s">
        <v>322</v>
      </c>
      <c r="J6" s="29">
        <v>-10974.41</v>
      </c>
    </row>
    <row r="7" spans="1:10" x14ac:dyDescent="0.2">
      <c r="A7" s="12" t="s">
        <v>393</v>
      </c>
      <c r="B7" s="4"/>
      <c r="C7" s="4"/>
      <c r="D7" s="4"/>
      <c r="E7" t="s">
        <v>394</v>
      </c>
      <c r="F7" s="4">
        <v>213.12</v>
      </c>
      <c r="H7">
        <v>640002</v>
      </c>
      <c r="I7" t="s">
        <v>323</v>
      </c>
      <c r="J7" s="29">
        <v>-1750</v>
      </c>
    </row>
    <row r="8" spans="1:10" x14ac:dyDescent="0.2">
      <c r="A8" s="12" t="s">
        <v>355</v>
      </c>
      <c r="B8" s="4"/>
      <c r="C8" s="4"/>
      <c r="D8" s="4">
        <v>237.44</v>
      </c>
      <c r="H8">
        <v>640004</v>
      </c>
      <c r="I8" t="s">
        <v>324</v>
      </c>
      <c r="J8" s="29">
        <v>-100</v>
      </c>
    </row>
    <row r="9" spans="1:10" ht="32" x14ac:dyDescent="0.2">
      <c r="A9" s="13" t="s">
        <v>261</v>
      </c>
      <c r="B9" s="4"/>
      <c r="C9" s="4"/>
      <c r="D9" s="34"/>
      <c r="E9" t="s">
        <v>110</v>
      </c>
      <c r="F9" s="4">
        <v>89.7</v>
      </c>
      <c r="H9">
        <v>640005</v>
      </c>
      <c r="I9" t="s">
        <v>325</v>
      </c>
    </row>
    <row r="10" spans="1:10" x14ac:dyDescent="0.2">
      <c r="A10" s="12" t="s">
        <v>262</v>
      </c>
      <c r="B10" s="4"/>
      <c r="C10" s="4"/>
      <c r="D10" s="34"/>
      <c r="E10" t="s">
        <v>110</v>
      </c>
      <c r="F10" s="4">
        <v>309.87</v>
      </c>
      <c r="H10">
        <v>640007</v>
      </c>
      <c r="I10" t="s">
        <v>326</v>
      </c>
    </row>
    <row r="11" spans="1:10" ht="32" x14ac:dyDescent="0.2">
      <c r="A11" s="13" t="s">
        <v>263</v>
      </c>
      <c r="B11" s="4"/>
      <c r="C11" s="4"/>
      <c r="D11" s="34"/>
      <c r="E11" t="s">
        <v>110</v>
      </c>
      <c r="F11" s="4">
        <v>65.38</v>
      </c>
      <c r="H11">
        <v>640010</v>
      </c>
      <c r="I11" t="s">
        <v>327</v>
      </c>
      <c r="J11" s="29">
        <v>-150</v>
      </c>
    </row>
    <row r="12" spans="1:10" ht="32" x14ac:dyDescent="0.2">
      <c r="A12" s="13" t="s">
        <v>264</v>
      </c>
      <c r="B12" s="4"/>
      <c r="C12" s="4"/>
      <c r="D12" s="34"/>
      <c r="F12" s="4">
        <v>140.24</v>
      </c>
      <c r="G12">
        <v>6450</v>
      </c>
      <c r="I12" t="s">
        <v>328</v>
      </c>
    </row>
    <row r="13" spans="1:10" ht="16" x14ac:dyDescent="0.2">
      <c r="A13" s="13" t="s">
        <v>267</v>
      </c>
      <c r="B13" s="4"/>
      <c r="C13" s="4"/>
      <c r="D13" s="28">
        <v>499.12</v>
      </c>
      <c r="H13">
        <v>645001</v>
      </c>
      <c r="I13" t="s">
        <v>329</v>
      </c>
      <c r="J13" s="29">
        <v>-420.45</v>
      </c>
    </row>
    <row r="14" spans="1:10" ht="16" x14ac:dyDescent="0.2">
      <c r="A14" s="13" t="s">
        <v>270</v>
      </c>
      <c r="B14" s="4"/>
      <c r="C14" s="4"/>
      <c r="D14" s="4">
        <v>229.36</v>
      </c>
      <c r="H14">
        <v>645002</v>
      </c>
      <c r="I14" t="s">
        <v>330</v>
      </c>
      <c r="J14" s="29">
        <v>-670</v>
      </c>
    </row>
    <row r="15" spans="1:10" ht="16" x14ac:dyDescent="0.2">
      <c r="A15" s="13" t="s">
        <v>271</v>
      </c>
      <c r="B15" s="4"/>
      <c r="C15" s="4"/>
      <c r="D15" s="34"/>
      <c r="E15" t="s">
        <v>110</v>
      </c>
      <c r="F15" s="4">
        <v>379.45</v>
      </c>
      <c r="H15">
        <v>645003</v>
      </c>
      <c r="I15" t="s">
        <v>331</v>
      </c>
      <c r="J15" s="29">
        <v>-71.02</v>
      </c>
    </row>
    <row r="16" spans="1:10" ht="32" x14ac:dyDescent="0.2">
      <c r="A16" s="13" t="s">
        <v>272</v>
      </c>
      <c r="B16" s="4"/>
      <c r="C16" s="4"/>
      <c r="D16" s="34"/>
      <c r="E16" t="s">
        <v>403</v>
      </c>
      <c r="F16" s="4">
        <v>424.48</v>
      </c>
      <c r="H16">
        <v>645004</v>
      </c>
      <c r="I16" t="s">
        <v>332</v>
      </c>
    </row>
    <row r="17" spans="1:10" ht="16" x14ac:dyDescent="0.2">
      <c r="A17" s="13" t="s">
        <v>274</v>
      </c>
      <c r="B17" s="4"/>
      <c r="C17" s="4"/>
      <c r="D17" s="4">
        <v>354.4</v>
      </c>
      <c r="H17">
        <v>645005</v>
      </c>
      <c r="I17" t="s">
        <v>333</v>
      </c>
    </row>
    <row r="18" spans="1:10" ht="16" x14ac:dyDescent="0.2">
      <c r="A18" s="13" t="s">
        <v>275</v>
      </c>
      <c r="B18" s="4"/>
      <c r="C18" s="4"/>
      <c r="D18" s="4">
        <v>151.03</v>
      </c>
      <c r="H18">
        <v>645010</v>
      </c>
      <c r="I18" t="s">
        <v>334</v>
      </c>
      <c r="J18" s="29">
        <v>-65</v>
      </c>
    </row>
    <row r="19" spans="1:10" ht="16" x14ac:dyDescent="0.2">
      <c r="A19" s="13" t="s">
        <v>276</v>
      </c>
      <c r="B19" s="4"/>
      <c r="C19" s="4"/>
      <c r="D19" s="4">
        <v>9.25</v>
      </c>
      <c r="G19">
        <v>6600</v>
      </c>
      <c r="H19">
        <v>660001</v>
      </c>
      <c r="I19" t="s">
        <v>335</v>
      </c>
    </row>
    <row r="20" spans="1:10" ht="16" x14ac:dyDescent="0.2">
      <c r="A20" s="13" t="s">
        <v>276</v>
      </c>
      <c r="B20" s="4"/>
      <c r="C20" s="4"/>
      <c r="D20" s="4">
        <v>6.5</v>
      </c>
      <c r="G20">
        <v>7100</v>
      </c>
      <c r="I20" t="s">
        <v>336</v>
      </c>
    </row>
    <row r="21" spans="1:10" ht="16" x14ac:dyDescent="0.2">
      <c r="A21" s="13" t="s">
        <v>276</v>
      </c>
      <c r="B21" s="4"/>
      <c r="C21" s="4"/>
      <c r="D21" s="4">
        <v>11.25</v>
      </c>
      <c r="H21">
        <v>710001</v>
      </c>
      <c r="I21" t="s">
        <v>337</v>
      </c>
      <c r="J21" s="29">
        <v>-590.57000000000005</v>
      </c>
    </row>
    <row r="22" spans="1:10" ht="16" x14ac:dyDescent="0.2">
      <c r="A22" s="13" t="s">
        <v>277</v>
      </c>
      <c r="B22" s="4"/>
      <c r="C22" s="4"/>
      <c r="D22" s="4">
        <v>10.32</v>
      </c>
      <c r="H22">
        <v>710002</v>
      </c>
      <c r="I22" t="s">
        <v>338</v>
      </c>
      <c r="J22" s="29">
        <v>-65.38</v>
      </c>
    </row>
    <row r="23" spans="1:10" ht="16" x14ac:dyDescent="0.2">
      <c r="A23" s="13" t="s">
        <v>277</v>
      </c>
      <c r="B23" s="4"/>
      <c r="C23" s="4"/>
      <c r="D23" s="4">
        <v>47.03</v>
      </c>
      <c r="G23">
        <v>7150</v>
      </c>
      <c r="H23">
        <v>715005</v>
      </c>
      <c r="I23" t="s">
        <v>339</v>
      </c>
      <c r="J23" s="29">
        <v>-1.38</v>
      </c>
    </row>
    <row r="24" spans="1:10" ht="16" x14ac:dyDescent="0.2">
      <c r="A24" s="13" t="s">
        <v>277</v>
      </c>
      <c r="B24" s="4"/>
      <c r="C24" s="4"/>
      <c r="D24" s="4">
        <v>13.66</v>
      </c>
      <c r="G24">
        <v>7160</v>
      </c>
      <c r="H24">
        <v>716001</v>
      </c>
      <c r="I24" t="s">
        <v>340</v>
      </c>
      <c r="J24" s="29">
        <v>-6.7</v>
      </c>
    </row>
    <row r="25" spans="1:10" ht="16" x14ac:dyDescent="0.2">
      <c r="A25" s="13" t="s">
        <v>276</v>
      </c>
      <c r="B25" s="4"/>
      <c r="C25" s="4"/>
      <c r="D25" s="4">
        <v>9.25</v>
      </c>
      <c r="G25">
        <v>7815</v>
      </c>
      <c r="H25">
        <v>781502</v>
      </c>
      <c r="I25" t="s">
        <v>341</v>
      </c>
      <c r="J25" s="29">
        <v>-70</v>
      </c>
    </row>
    <row r="26" spans="1:10" ht="16" x14ac:dyDescent="0.2">
      <c r="A26" s="13" t="s">
        <v>276</v>
      </c>
      <c r="B26" s="4"/>
      <c r="C26" s="4"/>
      <c r="D26" s="4">
        <v>9.5</v>
      </c>
    </row>
    <row r="27" spans="1:10" ht="16" x14ac:dyDescent="0.2">
      <c r="A27" s="13" t="s">
        <v>277</v>
      </c>
      <c r="B27" s="4"/>
      <c r="C27" s="4"/>
      <c r="D27" s="4">
        <v>72.7</v>
      </c>
      <c r="I27" s="1" t="s">
        <v>342</v>
      </c>
      <c r="J27" s="30">
        <f>SUM(J3:J25)</f>
        <v>43455.090000000011</v>
      </c>
    </row>
    <row r="28" spans="1:10" ht="16" x14ac:dyDescent="0.2">
      <c r="A28" s="13" t="s">
        <v>278</v>
      </c>
      <c r="B28" s="4"/>
      <c r="C28" s="4"/>
      <c r="D28" s="4">
        <v>670</v>
      </c>
      <c r="I28" t="s">
        <v>343</v>
      </c>
      <c r="J28" s="29">
        <f>SUM(J4:J25)</f>
        <v>-15144.91</v>
      </c>
    </row>
    <row r="29" spans="1:10" ht="16" x14ac:dyDescent="0.2">
      <c r="A29" s="13" t="s">
        <v>279</v>
      </c>
      <c r="B29" s="4"/>
      <c r="C29" s="4"/>
      <c r="D29" s="4">
        <v>42.03</v>
      </c>
    </row>
    <row r="30" spans="1:10" ht="16" x14ac:dyDescent="0.2">
      <c r="A30" s="13" t="s">
        <v>280</v>
      </c>
      <c r="B30" s="4"/>
      <c r="C30" s="4"/>
      <c r="D30" s="4">
        <v>57.49</v>
      </c>
    </row>
    <row r="31" spans="1:10" ht="16" x14ac:dyDescent="0.2">
      <c r="A31" s="13" t="s">
        <v>281</v>
      </c>
      <c r="B31" s="4"/>
      <c r="C31" s="4"/>
      <c r="D31" s="4">
        <v>294.92</v>
      </c>
    </row>
    <row r="32" spans="1:10" ht="16" x14ac:dyDescent="0.2">
      <c r="A32" s="13" t="s">
        <v>282</v>
      </c>
      <c r="B32" s="4"/>
      <c r="C32" s="4"/>
      <c r="D32" s="4">
        <v>37</v>
      </c>
    </row>
    <row r="33" spans="1:6" ht="16" x14ac:dyDescent="0.2">
      <c r="A33" s="13" t="s">
        <v>298</v>
      </c>
      <c r="B33" s="4"/>
      <c r="C33" s="4"/>
      <c r="D33" s="4">
        <v>150</v>
      </c>
    </row>
    <row r="34" spans="1:6" ht="16" x14ac:dyDescent="0.2">
      <c r="A34" s="13" t="s">
        <v>370</v>
      </c>
      <c r="B34" s="4"/>
      <c r="C34" s="4"/>
      <c r="D34" s="34"/>
      <c r="E34" t="s">
        <v>110</v>
      </c>
      <c r="F34" s="4">
        <v>244.49</v>
      </c>
    </row>
    <row r="35" spans="1:6" ht="16" x14ac:dyDescent="0.2">
      <c r="A35" s="13" t="s">
        <v>371</v>
      </c>
      <c r="B35" s="4"/>
      <c r="C35" s="4"/>
      <c r="D35" s="14">
        <v>103.5</v>
      </c>
    </row>
    <row r="36" spans="1:6" ht="16" x14ac:dyDescent="0.2">
      <c r="A36" s="13" t="s">
        <v>371</v>
      </c>
      <c r="B36" s="4"/>
      <c r="C36" s="4"/>
      <c r="D36" s="14">
        <v>60.37</v>
      </c>
    </row>
    <row r="37" spans="1:6" ht="16" x14ac:dyDescent="0.2">
      <c r="A37" s="13" t="s">
        <v>372</v>
      </c>
      <c r="B37" s="4"/>
      <c r="C37" s="4"/>
      <c r="D37" s="4">
        <v>12.74</v>
      </c>
    </row>
    <row r="38" spans="1:6" ht="16" x14ac:dyDescent="0.2">
      <c r="A38" s="13" t="s">
        <v>372</v>
      </c>
      <c r="B38" s="4"/>
      <c r="C38" s="4"/>
      <c r="D38" s="4">
        <v>15.38</v>
      </c>
    </row>
    <row r="39" spans="1:6" ht="16" x14ac:dyDescent="0.2">
      <c r="A39" s="13" t="s">
        <v>371</v>
      </c>
      <c r="B39" s="4"/>
      <c r="C39" s="4"/>
      <c r="D39" s="4">
        <v>66.05</v>
      </c>
    </row>
    <row r="40" spans="1:6" ht="16" x14ac:dyDescent="0.2">
      <c r="A40" s="13" t="s">
        <v>371</v>
      </c>
      <c r="B40" s="4"/>
      <c r="C40" s="4"/>
      <c r="D40" s="4">
        <v>65</v>
      </c>
    </row>
    <row r="41" spans="1:6" ht="16" x14ac:dyDescent="0.2">
      <c r="A41" s="13" t="s">
        <v>372</v>
      </c>
      <c r="B41" s="4"/>
      <c r="C41" s="4"/>
      <c r="D41" s="4">
        <v>11.33</v>
      </c>
    </row>
    <row r="42" spans="1:6" ht="16" x14ac:dyDescent="0.2">
      <c r="A42" s="13" t="s">
        <v>372</v>
      </c>
      <c r="B42" s="4"/>
      <c r="C42" s="4"/>
      <c r="D42" s="4">
        <v>0.19</v>
      </c>
    </row>
    <row r="43" spans="1:6" ht="16" x14ac:dyDescent="0.2">
      <c r="A43" s="13" t="s">
        <v>373</v>
      </c>
      <c r="B43" s="4"/>
      <c r="C43" s="4"/>
      <c r="D43" s="34">
        <v>139.16</v>
      </c>
      <c r="E43" t="s">
        <v>397</v>
      </c>
    </row>
    <row r="44" spans="1:6" ht="16" x14ac:dyDescent="0.2">
      <c r="A44" s="13" t="s">
        <v>374</v>
      </c>
      <c r="B44" s="4"/>
      <c r="C44" s="4"/>
      <c r="D44" s="34">
        <v>56.93</v>
      </c>
      <c r="E44" t="s">
        <v>402</v>
      </c>
    </row>
    <row r="45" spans="1:6" ht="16" x14ac:dyDescent="0.2">
      <c r="A45" s="13" t="s">
        <v>375</v>
      </c>
      <c r="B45" s="4"/>
      <c r="C45" s="4"/>
      <c r="D45" s="34">
        <v>42.03</v>
      </c>
      <c r="E45" t="s">
        <v>397</v>
      </c>
    </row>
    <row r="46" spans="1:6" ht="16" x14ac:dyDescent="0.2">
      <c r="A46" s="13" t="s">
        <v>375</v>
      </c>
      <c r="B46" s="4"/>
      <c r="C46" s="4"/>
      <c r="D46" s="34">
        <v>57.49</v>
      </c>
      <c r="E46" t="s">
        <v>397</v>
      </c>
    </row>
    <row r="47" spans="1:6" ht="16" x14ac:dyDescent="0.2">
      <c r="A47" s="13" t="s">
        <v>376</v>
      </c>
      <c r="B47" s="4"/>
      <c r="C47" s="4"/>
      <c r="D47" s="34">
        <v>229.36</v>
      </c>
      <c r="E47" t="s">
        <v>401</v>
      </c>
    </row>
    <row r="48" spans="1:6" ht="16" x14ac:dyDescent="0.2">
      <c r="A48" s="13" t="s">
        <v>377</v>
      </c>
      <c r="B48" s="4"/>
      <c r="C48" s="4"/>
      <c r="D48" s="14">
        <v>490.92</v>
      </c>
    </row>
    <row r="49" spans="1:6" ht="16" x14ac:dyDescent="0.2">
      <c r="A49" s="13" t="s">
        <v>378</v>
      </c>
      <c r="B49" s="4"/>
      <c r="C49" s="4"/>
      <c r="D49" s="34"/>
      <c r="E49" t="s">
        <v>110</v>
      </c>
      <c r="F49" s="4">
        <v>807.82</v>
      </c>
    </row>
    <row r="50" spans="1:6" ht="16" x14ac:dyDescent="0.2">
      <c r="A50" s="13" t="s">
        <v>379</v>
      </c>
      <c r="B50" s="4"/>
      <c r="C50" s="4"/>
      <c r="D50" s="34"/>
      <c r="E50" t="s">
        <v>400</v>
      </c>
      <c r="F50" s="4">
        <v>300</v>
      </c>
    </row>
    <row r="51" spans="1:6" ht="16" x14ac:dyDescent="0.2">
      <c r="A51" s="13" t="s">
        <v>380</v>
      </c>
      <c r="B51" s="4"/>
      <c r="C51" s="4"/>
      <c r="D51" s="4">
        <v>168.15</v>
      </c>
    </row>
    <row r="52" spans="1:6" ht="16" x14ac:dyDescent="0.2">
      <c r="A52" s="13" t="s">
        <v>380</v>
      </c>
      <c r="B52" s="4"/>
      <c r="C52" s="4"/>
      <c r="D52" s="4">
        <v>74.95</v>
      </c>
    </row>
    <row r="53" spans="1:6" ht="16" x14ac:dyDescent="0.2">
      <c r="A53" s="13" t="s">
        <v>380</v>
      </c>
      <c r="B53" s="4"/>
      <c r="C53" s="4"/>
      <c r="D53" s="4">
        <v>118.11</v>
      </c>
    </row>
    <row r="54" spans="1:6" ht="16" x14ac:dyDescent="0.2">
      <c r="A54" s="13" t="s">
        <v>381</v>
      </c>
      <c r="B54" s="4"/>
      <c r="C54" s="4"/>
      <c r="D54" s="34"/>
      <c r="E54" t="s">
        <v>394</v>
      </c>
      <c r="F54" s="4">
        <v>42.59</v>
      </c>
    </row>
    <row r="55" spans="1:6" ht="16" x14ac:dyDescent="0.2">
      <c r="A55" s="13" t="s">
        <v>382</v>
      </c>
      <c r="B55" s="4"/>
      <c r="C55" s="4"/>
      <c r="D55" s="34"/>
      <c r="E55" t="s">
        <v>110</v>
      </c>
      <c r="F55" s="4">
        <v>640.04999999999995</v>
      </c>
    </row>
    <row r="56" spans="1:6" ht="16" x14ac:dyDescent="0.2">
      <c r="A56" s="13" t="s">
        <v>379</v>
      </c>
      <c r="B56" s="4"/>
      <c r="C56" s="4"/>
      <c r="D56" s="34"/>
      <c r="E56" t="s">
        <v>398</v>
      </c>
      <c r="F56" s="4">
        <v>621.25</v>
      </c>
    </row>
    <row r="57" spans="1:6" ht="16" x14ac:dyDescent="0.2">
      <c r="A57" s="13" t="s">
        <v>380</v>
      </c>
      <c r="B57" s="4"/>
      <c r="C57" s="4"/>
      <c r="D57" s="14">
        <v>100</v>
      </c>
    </row>
    <row r="58" spans="1:6" ht="16" x14ac:dyDescent="0.2">
      <c r="A58" s="13" t="s">
        <v>383</v>
      </c>
      <c r="B58" s="4"/>
      <c r="C58" s="4"/>
      <c r="D58" s="14">
        <v>213.12</v>
      </c>
      <c r="E58" t="s">
        <v>397</v>
      </c>
    </row>
    <row r="59" spans="1:6" ht="16" x14ac:dyDescent="0.2">
      <c r="A59" s="13" t="s">
        <v>384</v>
      </c>
      <c r="B59" s="4"/>
      <c r="C59" s="4"/>
      <c r="D59" s="4">
        <v>237.44</v>
      </c>
    </row>
    <row r="60" spans="1:6" ht="16" x14ac:dyDescent="0.2">
      <c r="A60" s="13" t="s">
        <v>383</v>
      </c>
      <c r="B60" s="4"/>
      <c r="C60" s="4"/>
      <c r="D60" s="34"/>
      <c r="E60" t="s">
        <v>110</v>
      </c>
      <c r="F60" s="4">
        <v>792.45</v>
      </c>
    </row>
    <row r="61" spans="1:6" ht="16" x14ac:dyDescent="0.2">
      <c r="A61" s="13" t="s">
        <v>385</v>
      </c>
      <c r="B61" s="4"/>
      <c r="C61" s="4"/>
      <c r="D61" s="34"/>
      <c r="E61" t="s">
        <v>110</v>
      </c>
      <c r="F61" s="4">
        <v>148.79</v>
      </c>
    </row>
    <row r="62" spans="1:6" ht="16" x14ac:dyDescent="0.2">
      <c r="A62" s="13" t="s">
        <v>386</v>
      </c>
      <c r="B62" s="4"/>
      <c r="C62" s="4"/>
      <c r="D62" s="34"/>
      <c r="E62" t="s">
        <v>110</v>
      </c>
      <c r="F62" s="4">
        <v>539.44000000000005</v>
      </c>
    </row>
    <row r="63" spans="1:6" ht="16" x14ac:dyDescent="0.2">
      <c r="A63" s="13" t="s">
        <v>383</v>
      </c>
      <c r="B63" s="4"/>
      <c r="C63" s="4"/>
      <c r="D63" s="34"/>
      <c r="E63" t="s">
        <v>110</v>
      </c>
      <c r="F63" s="4">
        <v>258.39999999999998</v>
      </c>
    </row>
    <row r="64" spans="1:6" ht="16" x14ac:dyDescent="0.2">
      <c r="A64" s="13" t="s">
        <v>383</v>
      </c>
      <c r="B64" s="4"/>
      <c r="C64" s="4"/>
      <c r="D64" s="34"/>
      <c r="E64" t="s">
        <v>110</v>
      </c>
      <c r="F64" s="4">
        <v>546.61</v>
      </c>
    </row>
    <row r="65" spans="1:6" ht="16" x14ac:dyDescent="0.2">
      <c r="A65" s="13" t="s">
        <v>387</v>
      </c>
      <c r="B65" s="4"/>
      <c r="C65" s="4"/>
      <c r="D65" s="34"/>
      <c r="E65" t="s">
        <v>110</v>
      </c>
      <c r="F65" s="4">
        <v>190.51</v>
      </c>
    </row>
    <row r="66" spans="1:6" ht="16" x14ac:dyDescent="0.2">
      <c r="A66" s="13" t="s">
        <v>388</v>
      </c>
      <c r="B66" s="4"/>
      <c r="C66" s="4"/>
      <c r="D66" s="34">
        <v>30.83</v>
      </c>
      <c r="E66" t="s">
        <v>396</v>
      </c>
    </row>
    <row r="67" spans="1:6" ht="16" x14ac:dyDescent="0.2">
      <c r="A67" s="13" t="s">
        <v>388</v>
      </c>
      <c r="B67" s="4"/>
      <c r="C67" s="4"/>
      <c r="D67" s="34">
        <v>125.85</v>
      </c>
      <c r="E67" t="s">
        <v>396</v>
      </c>
    </row>
    <row r="68" spans="1:6" ht="16" x14ac:dyDescent="0.2">
      <c r="A68" s="13" t="s">
        <v>389</v>
      </c>
      <c r="B68" s="4"/>
      <c r="C68" s="4"/>
      <c r="D68" s="4">
        <v>55</v>
      </c>
    </row>
    <row r="69" spans="1:6" ht="16" x14ac:dyDescent="0.2">
      <c r="A69" s="13" t="s">
        <v>389</v>
      </c>
      <c r="B69" s="4"/>
      <c r="C69" s="4"/>
      <c r="D69" s="4">
        <v>15</v>
      </c>
    </row>
    <row r="70" spans="1:6" ht="16" x14ac:dyDescent="0.2">
      <c r="A70" s="13" t="s">
        <v>390</v>
      </c>
      <c r="B70" s="4"/>
      <c r="C70" s="4"/>
      <c r="D70" s="4">
        <f>SUM(0.2+6.7+1.38+6.7)</f>
        <v>14.98</v>
      </c>
    </row>
    <row r="71" spans="1:6" x14ac:dyDescent="0.2">
      <c r="A71" s="13"/>
      <c r="B71" s="4"/>
      <c r="C71" s="4"/>
      <c r="D71" s="4"/>
    </row>
    <row r="72" spans="1:6" x14ac:dyDescent="0.2">
      <c r="B72" s="4"/>
      <c r="C72" s="4"/>
      <c r="D72" s="4"/>
    </row>
    <row r="73" spans="1:6" x14ac:dyDescent="0.2">
      <c r="A73" s="1" t="s">
        <v>38</v>
      </c>
      <c r="B73" s="4"/>
      <c r="C73" s="4"/>
      <c r="D73" s="4"/>
    </row>
    <row r="74" spans="1:6" x14ac:dyDescent="0.2">
      <c r="B74" s="4"/>
      <c r="C74" s="4"/>
      <c r="D74" s="4"/>
    </row>
    <row r="75" spans="1:6" x14ac:dyDescent="0.2">
      <c r="B75" s="4"/>
      <c r="C75" s="4"/>
      <c r="D75" s="4"/>
    </row>
    <row r="76" spans="1:6" x14ac:dyDescent="0.2">
      <c r="B76" s="4"/>
      <c r="C76" s="4"/>
      <c r="D76" s="4"/>
    </row>
    <row r="77" spans="1:6" x14ac:dyDescent="0.2">
      <c r="B77" s="4"/>
      <c r="C77" s="4"/>
      <c r="D77" s="4"/>
    </row>
    <row r="78" spans="1:6" x14ac:dyDescent="0.2">
      <c r="A78" s="1" t="s">
        <v>39</v>
      </c>
      <c r="B78" s="7">
        <f>SUM(B3:B76)</f>
        <v>0</v>
      </c>
      <c r="C78" s="7">
        <f>SUM(C3:C76)</f>
        <v>0</v>
      </c>
      <c r="D78" s="7">
        <f>SUM(D3:D76)</f>
        <v>7395.3799999999974</v>
      </c>
    </row>
    <row r="79" spans="1:6" x14ac:dyDescent="0.2">
      <c r="B79" s="4"/>
      <c r="C79" s="4"/>
      <c r="D79" s="4"/>
    </row>
    <row r="81" spans="1:4" x14ac:dyDescent="0.2">
      <c r="A81" t="s">
        <v>344</v>
      </c>
      <c r="C81" s="3">
        <f>SUM(C26:C31)</f>
        <v>0</v>
      </c>
      <c r="D81" s="3">
        <f>SUM(D3:D77)</f>
        <v>7395.3799999999974</v>
      </c>
    </row>
    <row r="82" spans="1:4" x14ac:dyDescent="0.2">
      <c r="A82" t="s">
        <v>345</v>
      </c>
      <c r="C82" s="3">
        <f>SUM(C34:C76)</f>
        <v>0</v>
      </c>
      <c r="D82" s="3"/>
    </row>
    <row r="84" spans="1:4" x14ac:dyDescent="0.2">
      <c r="A84" s="1" t="s">
        <v>346</v>
      </c>
      <c r="C84" s="31"/>
    </row>
  </sheetData>
  <mergeCells count="1">
    <mergeCell ref="G1:J1"/>
  </mergeCells>
  <pageMargins left="0.7" right="0.7" top="0.75" bottom="0.75" header="0.3" footer="0.3"/>
  <pageSetup orientation="portrait" horizontalDpi="0" verticalDpi="0"/>
  <ignoredErrors>
    <ignoredError sqref="J28"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41516-53BE-D54F-AE0C-2BB44CD212D6}">
  <dimension ref="A1:D25"/>
  <sheetViews>
    <sheetView workbookViewId="0">
      <selection activeCell="D12" sqref="D12"/>
    </sheetView>
  </sheetViews>
  <sheetFormatPr baseColWidth="10" defaultRowHeight="15" x14ac:dyDescent="0.2"/>
  <cols>
    <col min="1" max="1" width="23.6640625" bestFit="1" customWidth="1"/>
    <col min="2" max="2" width="16.33203125" bestFit="1" customWidth="1"/>
  </cols>
  <sheetData>
    <row r="1" spans="1:4" x14ac:dyDescent="0.2">
      <c r="A1" s="1" t="s">
        <v>28</v>
      </c>
      <c r="B1" s="7" t="s">
        <v>29</v>
      </c>
      <c r="C1" s="7" t="s">
        <v>27</v>
      </c>
      <c r="D1" s="7" t="s">
        <v>30</v>
      </c>
    </row>
    <row r="2" spans="1:4" x14ac:dyDescent="0.2">
      <c r="A2" s="1" t="s">
        <v>36</v>
      </c>
      <c r="B2" s="4"/>
      <c r="C2" s="4"/>
      <c r="D2" s="4"/>
    </row>
    <row r="3" spans="1:4" x14ac:dyDescent="0.2">
      <c r="A3" t="s">
        <v>48</v>
      </c>
      <c r="B3" s="4">
        <v>710</v>
      </c>
      <c r="C3" s="4">
        <v>260</v>
      </c>
      <c r="D3" s="4">
        <v>226.81</v>
      </c>
    </row>
    <row r="4" spans="1:4" x14ac:dyDescent="0.2">
      <c r="A4" s="6" t="s">
        <v>52</v>
      </c>
      <c r="B4" s="4">
        <v>50</v>
      </c>
      <c r="C4" s="4">
        <v>50</v>
      </c>
      <c r="D4" s="4">
        <v>25.92</v>
      </c>
    </row>
    <row r="5" spans="1:4" x14ac:dyDescent="0.2">
      <c r="A5" s="6" t="s">
        <v>33</v>
      </c>
      <c r="B5" s="4">
        <v>50</v>
      </c>
      <c r="C5" s="4">
        <v>50</v>
      </c>
      <c r="D5" s="4">
        <v>28.24</v>
      </c>
    </row>
    <row r="6" spans="1:4" x14ac:dyDescent="0.2">
      <c r="A6" t="s">
        <v>34</v>
      </c>
      <c r="B6" s="4">
        <v>260</v>
      </c>
      <c r="C6" s="4">
        <v>60</v>
      </c>
      <c r="D6" s="4">
        <v>43.77</v>
      </c>
    </row>
    <row r="7" spans="1:4" x14ac:dyDescent="0.2">
      <c r="A7" t="s">
        <v>50</v>
      </c>
      <c r="B7" s="4">
        <v>320</v>
      </c>
      <c r="C7" s="4">
        <v>320</v>
      </c>
      <c r="D7" s="4"/>
    </row>
    <row r="8" spans="1:4" x14ac:dyDescent="0.2">
      <c r="B8" s="4"/>
      <c r="C8" s="4"/>
      <c r="D8" s="4"/>
    </row>
    <row r="9" spans="1:4" x14ac:dyDescent="0.2">
      <c r="B9" s="4"/>
      <c r="C9" s="4"/>
      <c r="D9" s="4"/>
    </row>
    <row r="10" spans="1:4" x14ac:dyDescent="0.2">
      <c r="A10" s="1" t="s">
        <v>38</v>
      </c>
      <c r="B10" s="4"/>
      <c r="C10" s="4"/>
      <c r="D10" s="4"/>
    </row>
    <row r="11" spans="1:4" x14ac:dyDescent="0.2">
      <c r="A11" t="s">
        <v>33</v>
      </c>
      <c r="B11" s="4">
        <v>50</v>
      </c>
      <c r="C11" s="4">
        <v>50</v>
      </c>
      <c r="D11" s="4">
        <v>43.77</v>
      </c>
    </row>
    <row r="12" spans="1:4" x14ac:dyDescent="0.2">
      <c r="A12" t="s">
        <v>48</v>
      </c>
      <c r="B12" s="4">
        <v>810</v>
      </c>
      <c r="C12" s="4">
        <v>360</v>
      </c>
      <c r="D12" s="4"/>
    </row>
    <row r="13" spans="1:4" x14ac:dyDescent="0.2">
      <c r="A13" t="s">
        <v>34</v>
      </c>
      <c r="B13" s="4">
        <v>430</v>
      </c>
      <c r="C13" s="4">
        <v>230</v>
      </c>
      <c r="D13" s="4"/>
    </row>
    <row r="14" spans="1:4" x14ac:dyDescent="0.2">
      <c r="B14" s="4"/>
      <c r="C14" s="4"/>
      <c r="D14" s="4"/>
    </row>
    <row r="15" spans="1:4" x14ac:dyDescent="0.2">
      <c r="A15" s="1" t="s">
        <v>91</v>
      </c>
      <c r="B15" s="4"/>
      <c r="C15" s="4"/>
      <c r="D15" s="4"/>
    </row>
    <row r="16" spans="1:4" x14ac:dyDescent="0.2">
      <c r="A16" t="s">
        <v>126</v>
      </c>
      <c r="B16" s="4"/>
      <c r="C16" s="4"/>
      <c r="D16" s="4">
        <v>35</v>
      </c>
    </row>
    <row r="17" spans="1:4" x14ac:dyDescent="0.2">
      <c r="B17" s="4"/>
      <c r="C17" s="4"/>
      <c r="D17" s="4"/>
    </row>
    <row r="18" spans="1:4" x14ac:dyDescent="0.2">
      <c r="B18" s="4"/>
      <c r="C18" s="4"/>
      <c r="D18" s="4"/>
    </row>
    <row r="19" spans="1:4" x14ac:dyDescent="0.2">
      <c r="A19" s="1" t="s">
        <v>39</v>
      </c>
      <c r="B19" s="7">
        <f>SUM(B3:B17)</f>
        <v>2680</v>
      </c>
      <c r="C19" s="7">
        <f>SUM(C3:C17)</f>
        <v>1380</v>
      </c>
      <c r="D19" s="7">
        <f>SUM(D3:D17)</f>
        <v>403.51</v>
      </c>
    </row>
    <row r="20" spans="1:4" x14ac:dyDescent="0.2">
      <c r="B20" s="4" t="s">
        <v>125</v>
      </c>
      <c r="C20" s="4"/>
      <c r="D20" s="4"/>
    </row>
    <row r="22" spans="1:4" x14ac:dyDescent="0.2">
      <c r="A22" t="s">
        <v>344</v>
      </c>
      <c r="C22" s="3">
        <f>SUM(C3:C8)</f>
        <v>740</v>
      </c>
      <c r="D22" s="3">
        <f>SUM(D3:D8)+D16</f>
        <v>359.74</v>
      </c>
    </row>
    <row r="23" spans="1:4" x14ac:dyDescent="0.2">
      <c r="A23" t="s">
        <v>345</v>
      </c>
      <c r="C23" s="3">
        <f>SUM(C11:C13)</f>
        <v>640</v>
      </c>
      <c r="D23" s="3">
        <f>SUM(D11:D13)</f>
        <v>43.77</v>
      </c>
    </row>
    <row r="25" spans="1:4" x14ac:dyDescent="0.2">
      <c r="A25" s="1" t="s">
        <v>346</v>
      </c>
      <c r="C25" s="31">
        <f>SUM(C22-D19)</f>
        <v>336.49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8B7E-D3A8-524E-903D-ECEA32DE4F32}">
  <dimension ref="A1:F26"/>
  <sheetViews>
    <sheetView workbookViewId="0">
      <selection activeCell="C27" sqref="C27"/>
    </sheetView>
  </sheetViews>
  <sheetFormatPr baseColWidth="10" defaultRowHeight="15" x14ac:dyDescent="0.2"/>
  <cols>
    <col min="1" max="1" width="31" bestFit="1" customWidth="1"/>
  </cols>
  <sheetData>
    <row r="1" spans="1:4" x14ac:dyDescent="0.2">
      <c r="A1" s="1" t="s">
        <v>28</v>
      </c>
      <c r="B1" s="7" t="s">
        <v>29</v>
      </c>
      <c r="C1" s="7" t="s">
        <v>27</v>
      </c>
      <c r="D1" s="7" t="s">
        <v>30</v>
      </c>
    </row>
    <row r="2" spans="1:4" x14ac:dyDescent="0.2">
      <c r="A2" s="1" t="s">
        <v>36</v>
      </c>
      <c r="B2" s="4"/>
      <c r="C2" s="4"/>
      <c r="D2" s="4"/>
    </row>
    <row r="3" spans="1:4" x14ac:dyDescent="0.2">
      <c r="B3" s="4"/>
      <c r="C3" s="4"/>
      <c r="D3" s="4"/>
    </row>
    <row r="4" spans="1:4" x14ac:dyDescent="0.2">
      <c r="A4" s="6"/>
      <c r="B4" s="4"/>
      <c r="C4" s="4"/>
      <c r="D4" s="4"/>
    </row>
    <row r="5" spans="1:4" x14ac:dyDescent="0.2">
      <c r="A5" s="6"/>
      <c r="B5" s="4"/>
      <c r="C5" s="4"/>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B11" s="4"/>
      <c r="C11" s="4"/>
      <c r="D11" s="4"/>
    </row>
    <row r="12" spans="1:4" x14ac:dyDescent="0.2">
      <c r="A12" t="s">
        <v>426</v>
      </c>
      <c r="B12" s="4">
        <v>650</v>
      </c>
      <c r="C12" s="4">
        <v>350</v>
      </c>
      <c r="D12" s="4"/>
    </row>
    <row r="13" spans="1:4" x14ac:dyDescent="0.2">
      <c r="A13" t="s">
        <v>427</v>
      </c>
      <c r="B13" s="4">
        <v>500</v>
      </c>
      <c r="C13" s="4">
        <v>400</v>
      </c>
      <c r="D13" s="4"/>
    </row>
    <row r="14" spans="1:4" x14ac:dyDescent="0.2">
      <c r="A14" t="s">
        <v>37</v>
      </c>
      <c r="B14" s="4">
        <v>0</v>
      </c>
      <c r="C14" s="4">
        <v>0</v>
      </c>
      <c r="D14" s="4"/>
    </row>
    <row r="15" spans="1:4" x14ac:dyDescent="0.2">
      <c r="A15" t="s">
        <v>33</v>
      </c>
      <c r="B15" s="4">
        <v>0</v>
      </c>
      <c r="C15" s="4">
        <v>0</v>
      </c>
      <c r="D15" s="4"/>
    </row>
    <row r="16" spans="1:4" x14ac:dyDescent="0.2">
      <c r="A16" t="s">
        <v>34</v>
      </c>
      <c r="B16" s="4">
        <v>0</v>
      </c>
      <c r="C16" s="4">
        <v>0</v>
      </c>
      <c r="D16" s="4"/>
    </row>
    <row r="17" spans="1:6" x14ac:dyDescent="0.2">
      <c r="A17" t="s">
        <v>50</v>
      </c>
      <c r="B17" s="4">
        <v>0</v>
      </c>
      <c r="C17" s="4">
        <v>0</v>
      </c>
      <c r="D17" s="4"/>
    </row>
    <row r="18" spans="1:6" x14ac:dyDescent="0.2">
      <c r="A18" t="s">
        <v>46</v>
      </c>
      <c r="B18" s="4">
        <v>0</v>
      </c>
      <c r="C18" s="4">
        <v>0</v>
      </c>
      <c r="D18" s="4"/>
    </row>
    <row r="19" spans="1:6" x14ac:dyDescent="0.2">
      <c r="B19" s="4"/>
      <c r="C19" s="4"/>
      <c r="D19" s="4"/>
    </row>
    <row r="20" spans="1:6" x14ac:dyDescent="0.2">
      <c r="B20" s="4"/>
      <c r="C20" s="4"/>
      <c r="D20" s="4"/>
    </row>
    <row r="21" spans="1:6" x14ac:dyDescent="0.2">
      <c r="A21" s="1" t="s">
        <v>39</v>
      </c>
      <c r="B21" s="7">
        <f>SUM(B12:B19)</f>
        <v>1150</v>
      </c>
      <c r="C21" s="7">
        <f>SUM(C12:C19)</f>
        <v>750</v>
      </c>
      <c r="D21" s="7">
        <f>SUM(D3:D19)</f>
        <v>0</v>
      </c>
    </row>
    <row r="22" spans="1:6" x14ac:dyDescent="0.2">
      <c r="B22" s="4"/>
      <c r="C22" s="4"/>
      <c r="D22" s="4"/>
    </row>
    <row r="25" spans="1:6" x14ac:dyDescent="0.2">
      <c r="A25" s="36" t="s">
        <v>344</v>
      </c>
      <c r="B25" s="36"/>
      <c r="C25" s="37"/>
      <c r="D25" s="37"/>
      <c r="E25" s="36"/>
      <c r="F25" s="37"/>
    </row>
    <row r="26" spans="1:6" x14ac:dyDescent="0.2">
      <c r="A26" s="36" t="s">
        <v>345</v>
      </c>
      <c r="B26" s="36"/>
      <c r="C26" s="37">
        <f>C21</f>
        <v>750</v>
      </c>
      <c r="D26" s="37"/>
      <c r="E26" s="36"/>
      <c r="F26" s="3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4A8D-89AA-564D-90F3-AF6CB4C770CD}">
  <dimension ref="A1:D26"/>
  <sheetViews>
    <sheetView workbookViewId="0"/>
  </sheetViews>
  <sheetFormatPr baseColWidth="10" defaultRowHeight="15" x14ac:dyDescent="0.2"/>
  <cols>
    <col min="1" max="1" width="24.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131</v>
      </c>
      <c r="B3" s="4">
        <v>560</v>
      </c>
      <c r="C3" s="4">
        <v>560</v>
      </c>
      <c r="D3" s="4"/>
    </row>
    <row r="4" spans="1:4" x14ac:dyDescent="0.2">
      <c r="A4" s="6" t="s">
        <v>132</v>
      </c>
      <c r="B4" s="4">
        <v>400</v>
      </c>
      <c r="C4" s="4">
        <v>0</v>
      </c>
      <c r="D4" s="4"/>
    </row>
    <row r="5" spans="1:4" x14ac:dyDescent="0.2">
      <c r="A5" s="6" t="s">
        <v>133</v>
      </c>
      <c r="B5" s="4">
        <v>250</v>
      </c>
      <c r="C5" s="4">
        <v>250</v>
      </c>
      <c r="D5" s="4"/>
    </row>
    <row r="6" spans="1:4" x14ac:dyDescent="0.2">
      <c r="A6" t="s">
        <v>37</v>
      </c>
      <c r="B6" s="4">
        <v>25</v>
      </c>
      <c r="C6" s="4">
        <v>25</v>
      </c>
      <c r="D6" s="4"/>
    </row>
    <row r="7" spans="1:4" x14ac:dyDescent="0.2">
      <c r="A7" t="s">
        <v>134</v>
      </c>
      <c r="B7" s="4">
        <v>40</v>
      </c>
      <c r="C7" s="4">
        <v>40</v>
      </c>
      <c r="D7" s="4"/>
    </row>
    <row r="8" spans="1:4" x14ac:dyDescent="0.2">
      <c r="A8" t="s">
        <v>135</v>
      </c>
      <c r="B8" s="4">
        <v>60</v>
      </c>
      <c r="C8" s="4">
        <v>60</v>
      </c>
      <c r="D8" s="4"/>
    </row>
    <row r="9" spans="1:4" x14ac:dyDescent="0.2">
      <c r="A9" t="s">
        <v>136</v>
      </c>
      <c r="B9" s="4">
        <v>40</v>
      </c>
      <c r="C9" s="4">
        <v>40</v>
      </c>
      <c r="D9" s="4"/>
    </row>
    <row r="10" spans="1:4" x14ac:dyDescent="0.2">
      <c r="A10" t="s">
        <v>33</v>
      </c>
      <c r="B10" s="4">
        <v>25</v>
      </c>
      <c r="C10" s="4">
        <v>25</v>
      </c>
      <c r="D10" s="4"/>
    </row>
    <row r="11" spans="1:4" x14ac:dyDescent="0.2">
      <c r="B11" s="4"/>
      <c r="C11" s="4"/>
      <c r="D11" s="4"/>
    </row>
    <row r="12" spans="1:4" x14ac:dyDescent="0.2">
      <c r="A12" s="1" t="s">
        <v>38</v>
      </c>
      <c r="B12" s="4"/>
      <c r="C12" s="4"/>
      <c r="D12" s="4"/>
    </row>
    <row r="13" spans="1:4" x14ac:dyDescent="0.2">
      <c r="B13" s="4"/>
      <c r="C13" s="4"/>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A18" s="1" t="s">
        <v>63</v>
      </c>
      <c r="B18" s="4"/>
      <c r="C18" s="4"/>
      <c r="D18" s="4"/>
    </row>
    <row r="19" spans="1:4" x14ac:dyDescent="0.2">
      <c r="A19" t="s">
        <v>137</v>
      </c>
      <c r="B19" s="4"/>
      <c r="C19" s="4">
        <v>400</v>
      </c>
      <c r="D19" s="4">
        <v>400</v>
      </c>
    </row>
    <row r="20" spans="1:4" x14ac:dyDescent="0.2">
      <c r="B20" s="4"/>
      <c r="C20" s="4"/>
      <c r="D20" s="4"/>
    </row>
    <row r="21" spans="1:4" x14ac:dyDescent="0.2">
      <c r="A21" s="1" t="s">
        <v>39</v>
      </c>
      <c r="B21" s="7">
        <f>SUM(B3:B19)</f>
        <v>1400</v>
      </c>
      <c r="C21" s="7">
        <f>SUM(C3:C19)</f>
        <v>1400</v>
      </c>
      <c r="D21" s="7">
        <f>SUM(D3:D19)</f>
        <v>400</v>
      </c>
    </row>
    <row r="22" spans="1:4" x14ac:dyDescent="0.2">
      <c r="B22" s="4"/>
      <c r="C22" s="4"/>
      <c r="D22" s="4"/>
    </row>
    <row r="23" spans="1:4" x14ac:dyDescent="0.2">
      <c r="A23" t="s">
        <v>344</v>
      </c>
      <c r="C23" s="3">
        <f>SUM(C3:C10)+C19</f>
        <v>1400</v>
      </c>
      <c r="D23" s="3">
        <f>SUM(D3:D10)+D19</f>
        <v>400</v>
      </c>
    </row>
    <row r="24" spans="1:4" x14ac:dyDescent="0.2">
      <c r="A24" t="s">
        <v>345</v>
      </c>
      <c r="C24" s="3">
        <f>SUM(C13:C16)</f>
        <v>0</v>
      </c>
      <c r="D24" s="3">
        <f>SUM(D13:D16)</f>
        <v>0</v>
      </c>
    </row>
    <row r="26" spans="1:4" x14ac:dyDescent="0.2">
      <c r="A26" s="1" t="s">
        <v>346</v>
      </c>
      <c r="C26" s="31">
        <f>SUM(C23-D21)</f>
        <v>1000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241E-7B71-5C47-9282-A3A99FB76D59}">
  <dimension ref="A1:E27"/>
  <sheetViews>
    <sheetView workbookViewId="0"/>
  </sheetViews>
  <sheetFormatPr baseColWidth="10" defaultRowHeight="15" x14ac:dyDescent="0.2"/>
  <cols>
    <col min="1" max="1" width="23.6640625" bestFit="1" customWidth="1"/>
  </cols>
  <sheetData>
    <row r="1" spans="1:5" x14ac:dyDescent="0.2">
      <c r="A1" s="1" t="s">
        <v>28</v>
      </c>
      <c r="B1" s="7" t="s">
        <v>29</v>
      </c>
      <c r="C1" s="7" t="s">
        <v>27</v>
      </c>
      <c r="D1" s="7" t="s">
        <v>30</v>
      </c>
    </row>
    <row r="2" spans="1:5" x14ac:dyDescent="0.2">
      <c r="A2" s="1" t="s">
        <v>36</v>
      </c>
      <c r="B2" s="4"/>
      <c r="C2" s="4"/>
      <c r="D2" s="4"/>
    </row>
    <row r="3" spans="1:5" x14ac:dyDescent="0.2">
      <c r="B3" s="4"/>
      <c r="C3" s="4"/>
      <c r="D3" s="4"/>
    </row>
    <row r="4" spans="1:5" x14ac:dyDescent="0.2">
      <c r="A4" s="6"/>
      <c r="B4" s="4"/>
      <c r="C4" s="4"/>
      <c r="D4" s="4"/>
    </row>
    <row r="5" spans="1:5" x14ac:dyDescent="0.2">
      <c r="A5" s="6"/>
      <c r="B5" s="4"/>
      <c r="C5" s="4"/>
      <c r="D5" s="4"/>
    </row>
    <row r="6" spans="1:5" x14ac:dyDescent="0.2">
      <c r="B6" s="4"/>
      <c r="C6" s="4"/>
      <c r="D6" s="4"/>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284</v>
      </c>
      <c r="B11" s="4">
        <v>100</v>
      </c>
      <c r="C11" s="4">
        <v>100</v>
      </c>
      <c r="D11" s="4"/>
    </row>
    <row r="12" spans="1:5" x14ac:dyDescent="0.2">
      <c r="A12" t="s">
        <v>164</v>
      </c>
      <c r="B12" s="4">
        <v>72</v>
      </c>
      <c r="C12" s="4">
        <v>0</v>
      </c>
      <c r="D12" s="4"/>
    </row>
    <row r="13" spans="1:5" x14ac:dyDescent="0.2">
      <c r="A13" t="s">
        <v>285</v>
      </c>
      <c r="B13" s="4">
        <v>500</v>
      </c>
      <c r="C13" s="4">
        <v>500</v>
      </c>
      <c r="D13" s="4"/>
      <c r="E13" t="s">
        <v>286</v>
      </c>
    </row>
    <row r="14" spans="1:5" x14ac:dyDescent="0.2">
      <c r="A14" t="s">
        <v>287</v>
      </c>
      <c r="B14" s="4">
        <v>100</v>
      </c>
      <c r="C14" s="4">
        <v>100</v>
      </c>
      <c r="D14" s="4"/>
    </row>
    <row r="15" spans="1:5" x14ac:dyDescent="0.2">
      <c r="A15" t="s">
        <v>288</v>
      </c>
      <c r="B15" s="4">
        <v>100</v>
      </c>
      <c r="C15" s="4">
        <v>0</v>
      </c>
      <c r="D15" s="4"/>
    </row>
    <row r="16" spans="1:5" x14ac:dyDescent="0.2">
      <c r="A16" t="s">
        <v>301</v>
      </c>
      <c r="B16" s="4">
        <v>200</v>
      </c>
      <c r="C16" s="4">
        <v>200</v>
      </c>
      <c r="D16" s="4"/>
      <c r="E16" t="s">
        <v>302</v>
      </c>
    </row>
    <row r="17" spans="1:5" x14ac:dyDescent="0.2">
      <c r="B17" s="4"/>
      <c r="C17" s="4"/>
      <c r="D17" s="4"/>
    </row>
    <row r="18" spans="1:5" x14ac:dyDescent="0.2">
      <c r="A18" t="s">
        <v>295</v>
      </c>
      <c r="B18" s="4"/>
      <c r="C18" s="4"/>
      <c r="D18" s="4"/>
    </row>
    <row r="19" spans="1:5" x14ac:dyDescent="0.2">
      <c r="A19" t="s">
        <v>413</v>
      </c>
      <c r="B19" s="4">
        <v>5000</v>
      </c>
      <c r="C19" s="4">
        <v>5000</v>
      </c>
      <c r="D19" s="4"/>
      <c r="E19" t="s">
        <v>414</v>
      </c>
    </row>
    <row r="20" spans="1:5" x14ac:dyDescent="0.2">
      <c r="B20" s="4"/>
      <c r="C20" s="4"/>
      <c r="D20" s="4"/>
    </row>
    <row r="21" spans="1:5" x14ac:dyDescent="0.2">
      <c r="A21" s="1" t="s">
        <v>39</v>
      </c>
      <c r="B21" s="7">
        <f>SUM(B3:B19)</f>
        <v>6072</v>
      </c>
      <c r="C21" s="7">
        <f>SUM(C3:C19)</f>
        <v>5900</v>
      </c>
      <c r="D21" s="7">
        <f>SUM(D3:D19)</f>
        <v>0</v>
      </c>
    </row>
    <row r="22" spans="1:5" x14ac:dyDescent="0.2">
      <c r="B22" s="4"/>
      <c r="C22" s="4"/>
      <c r="D22" s="4"/>
    </row>
    <row r="24" spans="1:5" x14ac:dyDescent="0.2">
      <c r="A24" t="s">
        <v>344</v>
      </c>
      <c r="C24" s="3">
        <f>SUM(C3:C8)</f>
        <v>0</v>
      </c>
      <c r="D24" s="3">
        <f>SUM(D3:D8)</f>
        <v>0</v>
      </c>
    </row>
    <row r="25" spans="1:5" x14ac:dyDescent="0.2">
      <c r="A25" t="s">
        <v>345</v>
      </c>
      <c r="C25" s="3">
        <f>SUM(C11:C19)</f>
        <v>5900</v>
      </c>
      <c r="D25" s="3">
        <f>SUM(D11:D19)</f>
        <v>0</v>
      </c>
    </row>
    <row r="27" spans="1:5" x14ac:dyDescent="0.2">
      <c r="A27" s="1" t="s">
        <v>346</v>
      </c>
      <c r="C27" s="31">
        <f>SUM(C24-D21)</f>
        <v>0</v>
      </c>
    </row>
  </sheetData>
  <pageMargins left="0.7" right="0.7" top="0.75" bottom="0.75" header="0.3" footer="0.3"/>
  <pageSetup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6A18-A5B6-B944-AFCA-361D9C4FB695}">
  <dimension ref="A1:E25"/>
  <sheetViews>
    <sheetView workbookViewId="0">
      <selection activeCell="C11" sqref="C11:C15"/>
    </sheetView>
  </sheetViews>
  <sheetFormatPr baseColWidth="10" defaultRowHeight="15" x14ac:dyDescent="0.2"/>
  <cols>
    <col min="1" max="1" width="23.6640625" bestFit="1" customWidth="1"/>
  </cols>
  <sheetData>
    <row r="1" spans="1:5" x14ac:dyDescent="0.2">
      <c r="A1" s="1" t="s">
        <v>28</v>
      </c>
      <c r="B1" s="7" t="s">
        <v>29</v>
      </c>
      <c r="C1" s="7" t="s">
        <v>27</v>
      </c>
      <c r="D1" s="7" t="s">
        <v>30</v>
      </c>
    </row>
    <row r="2" spans="1:5" x14ac:dyDescent="0.2">
      <c r="A2" s="1" t="s">
        <v>36</v>
      </c>
      <c r="B2" s="4"/>
      <c r="C2" s="4"/>
      <c r="D2" s="4"/>
    </row>
    <row r="3" spans="1:5" x14ac:dyDescent="0.2">
      <c r="A3" t="s">
        <v>138</v>
      </c>
      <c r="B3" s="4">
        <v>500</v>
      </c>
      <c r="C3" s="4">
        <v>0</v>
      </c>
      <c r="D3" s="4"/>
    </row>
    <row r="4" spans="1:5" x14ac:dyDescent="0.2">
      <c r="A4" s="6" t="s">
        <v>33</v>
      </c>
      <c r="B4" s="4">
        <v>50</v>
      </c>
      <c r="C4" s="4">
        <v>50</v>
      </c>
      <c r="D4" s="4">
        <f>SUM(28.86+20.55)</f>
        <v>49.41</v>
      </c>
    </row>
    <row r="5" spans="1:5" x14ac:dyDescent="0.2">
      <c r="A5" s="6" t="s">
        <v>37</v>
      </c>
      <c r="B5" s="4">
        <v>50</v>
      </c>
      <c r="C5" s="4">
        <v>50</v>
      </c>
      <c r="D5" s="4"/>
    </row>
    <row r="6" spans="1:5" x14ac:dyDescent="0.2">
      <c r="A6" t="s">
        <v>93</v>
      </c>
      <c r="B6" s="4">
        <v>0</v>
      </c>
      <c r="C6" s="4">
        <v>0</v>
      </c>
      <c r="D6" s="4"/>
    </row>
    <row r="7" spans="1:5" x14ac:dyDescent="0.2">
      <c r="A7" t="s">
        <v>139</v>
      </c>
      <c r="B7" s="4">
        <v>350</v>
      </c>
      <c r="C7" s="4">
        <v>350</v>
      </c>
      <c r="D7" s="4">
        <f>SUM(64.46+227.84)</f>
        <v>292.3</v>
      </c>
    </row>
    <row r="8" spans="1:5" x14ac:dyDescent="0.2">
      <c r="A8" t="s">
        <v>140</v>
      </c>
      <c r="B8" s="4">
        <v>60</v>
      </c>
      <c r="C8" s="4">
        <v>60</v>
      </c>
      <c r="D8" s="4">
        <v>50.73</v>
      </c>
    </row>
    <row r="9" spans="1:5" x14ac:dyDescent="0.2">
      <c r="B9" s="4"/>
      <c r="C9" s="4"/>
      <c r="D9" s="4"/>
    </row>
    <row r="10" spans="1:5" x14ac:dyDescent="0.2">
      <c r="A10" s="1" t="s">
        <v>38</v>
      </c>
      <c r="B10" s="4"/>
      <c r="C10" s="4"/>
      <c r="D10" s="4"/>
    </row>
    <row r="11" spans="1:5" x14ac:dyDescent="0.2">
      <c r="A11" t="s">
        <v>33</v>
      </c>
      <c r="B11" s="4">
        <v>50</v>
      </c>
      <c r="C11" s="4">
        <v>50</v>
      </c>
      <c r="D11" s="4"/>
    </row>
    <row r="12" spans="1:5" x14ac:dyDescent="0.2">
      <c r="A12" t="s">
        <v>37</v>
      </c>
      <c r="B12" s="4">
        <v>25</v>
      </c>
      <c r="C12" s="4">
        <v>25</v>
      </c>
      <c r="D12" s="4"/>
    </row>
    <row r="13" spans="1:5" x14ac:dyDescent="0.2">
      <c r="A13" t="s">
        <v>141</v>
      </c>
      <c r="B13" s="4">
        <v>150</v>
      </c>
      <c r="C13" s="4">
        <v>150</v>
      </c>
      <c r="D13" s="4"/>
    </row>
    <row r="14" spans="1:5" x14ac:dyDescent="0.2">
      <c r="A14" t="s">
        <v>142</v>
      </c>
      <c r="B14" s="4">
        <v>270</v>
      </c>
      <c r="C14" s="4">
        <f>SUM(270+695)</f>
        <v>965</v>
      </c>
      <c r="D14" s="4"/>
      <c r="E14" t="s">
        <v>411</v>
      </c>
    </row>
    <row r="15" spans="1:5" x14ac:dyDescent="0.2">
      <c r="A15" t="s">
        <v>143</v>
      </c>
      <c r="B15" s="4">
        <v>60</v>
      </c>
      <c r="C15" s="4">
        <v>60</v>
      </c>
      <c r="D15" s="4">
        <v>20.55</v>
      </c>
    </row>
    <row r="16" spans="1:5" x14ac:dyDescent="0.2">
      <c r="B16" s="4"/>
      <c r="C16" s="4"/>
      <c r="D16" s="4"/>
    </row>
    <row r="17" spans="1:4" x14ac:dyDescent="0.2">
      <c r="B17" s="4"/>
      <c r="C17" s="4"/>
      <c r="D17" s="4"/>
    </row>
    <row r="18" spans="1:4" x14ac:dyDescent="0.2">
      <c r="B18" s="4"/>
      <c r="C18" s="4"/>
      <c r="D18" s="4"/>
    </row>
    <row r="19" spans="1:4" x14ac:dyDescent="0.2">
      <c r="A19" s="1" t="s">
        <v>39</v>
      </c>
      <c r="B19" s="7">
        <f>SUM(B3:B17)</f>
        <v>1565</v>
      </c>
      <c r="C19" s="7">
        <f>SUM(C3:C17)</f>
        <v>1760</v>
      </c>
      <c r="D19" s="7">
        <f>SUM(D3:D17)</f>
        <v>412.99000000000007</v>
      </c>
    </row>
    <row r="20" spans="1:4" x14ac:dyDescent="0.2">
      <c r="B20" s="4"/>
      <c r="C20" s="4"/>
      <c r="D20" s="4"/>
    </row>
    <row r="22" spans="1:4" x14ac:dyDescent="0.2">
      <c r="A22" t="s">
        <v>344</v>
      </c>
      <c r="C22" s="3">
        <f>SUM(C3:C8)</f>
        <v>510</v>
      </c>
      <c r="D22" s="3">
        <f>SUM(D3:D8)</f>
        <v>392.44000000000005</v>
      </c>
    </row>
    <row r="23" spans="1:4" x14ac:dyDescent="0.2">
      <c r="A23" t="s">
        <v>345</v>
      </c>
      <c r="C23" s="3">
        <f>SUM(C11:C17)</f>
        <v>1250</v>
      </c>
      <c r="D23" s="3">
        <f>SUM(D11:D17)</f>
        <v>20.55</v>
      </c>
    </row>
    <row r="25" spans="1:4" x14ac:dyDescent="0.2">
      <c r="A25" s="1" t="s">
        <v>346</v>
      </c>
      <c r="C25" s="31">
        <f>SUM(C22-D19)</f>
        <v>97.009999999999934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DF0F7-7922-B540-9B73-802BEF75F009}">
  <dimension ref="A1:D31"/>
  <sheetViews>
    <sheetView workbookViewId="0">
      <selection activeCell="D14" sqref="D14"/>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33</v>
      </c>
      <c r="B3" s="4">
        <v>50</v>
      </c>
      <c r="C3" s="4">
        <v>50</v>
      </c>
      <c r="D3" s="4">
        <v>24.38</v>
      </c>
    </row>
    <row r="4" spans="1:4" x14ac:dyDescent="0.2">
      <c r="A4" s="6" t="s">
        <v>144</v>
      </c>
      <c r="B4" s="4">
        <v>60</v>
      </c>
      <c r="C4" s="4">
        <v>60</v>
      </c>
      <c r="D4" s="4"/>
    </row>
    <row r="5" spans="1:4" x14ac:dyDescent="0.2">
      <c r="A5" s="6" t="s">
        <v>138</v>
      </c>
      <c r="B5" s="4">
        <v>100</v>
      </c>
      <c r="C5" s="4">
        <v>0</v>
      </c>
      <c r="D5" s="4"/>
    </row>
    <row r="6" spans="1:4" x14ac:dyDescent="0.2">
      <c r="A6" t="s">
        <v>145</v>
      </c>
      <c r="B6" s="4">
        <v>25</v>
      </c>
      <c r="C6" s="4">
        <v>25</v>
      </c>
      <c r="D6" s="4">
        <v>20</v>
      </c>
    </row>
    <row r="7" spans="1:4" x14ac:dyDescent="0.2">
      <c r="A7" t="s">
        <v>37</v>
      </c>
      <c r="B7" s="4">
        <v>50</v>
      </c>
      <c r="C7" s="4">
        <v>50</v>
      </c>
      <c r="D7" s="4"/>
    </row>
    <row r="8" spans="1:4" x14ac:dyDescent="0.2">
      <c r="A8" t="s">
        <v>146</v>
      </c>
      <c r="B8" s="4">
        <v>75</v>
      </c>
      <c r="C8" s="4">
        <v>75</v>
      </c>
      <c r="D8" s="4">
        <v>65</v>
      </c>
    </row>
    <row r="9" spans="1:4" x14ac:dyDescent="0.2">
      <c r="A9" t="s">
        <v>147</v>
      </c>
      <c r="B9" s="4">
        <v>255</v>
      </c>
      <c r="C9" s="4">
        <v>255</v>
      </c>
      <c r="D9" s="4">
        <v>167.33</v>
      </c>
    </row>
    <row r="10" spans="1:4" x14ac:dyDescent="0.2">
      <c r="A10" t="s">
        <v>148</v>
      </c>
      <c r="B10" s="4">
        <v>50</v>
      </c>
      <c r="C10" s="4">
        <v>0</v>
      </c>
      <c r="D10" s="4"/>
    </row>
    <row r="11" spans="1:4" x14ac:dyDescent="0.2">
      <c r="A11" t="s">
        <v>149</v>
      </c>
      <c r="B11" s="4">
        <v>60</v>
      </c>
      <c r="C11" s="4">
        <v>60</v>
      </c>
      <c r="D11" s="4">
        <v>60</v>
      </c>
    </row>
    <row r="12" spans="1:4" x14ac:dyDescent="0.2">
      <c r="B12" s="4"/>
      <c r="C12" s="4"/>
      <c r="D12" s="4"/>
    </row>
    <row r="13" spans="1:4" x14ac:dyDescent="0.2">
      <c r="A13" s="1" t="s">
        <v>38</v>
      </c>
      <c r="B13" s="4"/>
      <c r="C13" s="4"/>
      <c r="D13" s="4"/>
    </row>
    <row r="14" spans="1:4" x14ac:dyDescent="0.2">
      <c r="A14" s="8" t="s">
        <v>33</v>
      </c>
      <c r="B14" s="4">
        <v>50</v>
      </c>
      <c r="C14" s="4">
        <v>50</v>
      </c>
      <c r="D14" s="4"/>
    </row>
    <row r="15" spans="1:4" x14ac:dyDescent="0.2">
      <c r="A15" s="8" t="s">
        <v>42</v>
      </c>
      <c r="B15" s="4">
        <v>60</v>
      </c>
      <c r="C15" s="4">
        <v>60</v>
      </c>
      <c r="D15" s="4"/>
    </row>
    <row r="16" spans="1:4" x14ac:dyDescent="0.2">
      <c r="A16" s="8" t="s">
        <v>152</v>
      </c>
      <c r="B16" s="4">
        <v>75</v>
      </c>
      <c r="C16" s="4">
        <v>75</v>
      </c>
      <c r="D16" s="4">
        <v>49.6</v>
      </c>
    </row>
    <row r="17" spans="1:4" x14ac:dyDescent="0.2">
      <c r="A17" s="8" t="s">
        <v>151</v>
      </c>
      <c r="B17" s="4">
        <v>75</v>
      </c>
      <c r="C17" s="4">
        <v>75</v>
      </c>
      <c r="D17" s="4"/>
    </row>
    <row r="18" spans="1:4" x14ac:dyDescent="0.2">
      <c r="A18" s="8" t="s">
        <v>153</v>
      </c>
      <c r="B18" s="4">
        <v>200</v>
      </c>
      <c r="C18" s="4">
        <v>200</v>
      </c>
      <c r="D18" s="4"/>
    </row>
    <row r="19" spans="1:4" x14ac:dyDescent="0.2">
      <c r="A19" s="8" t="s">
        <v>154</v>
      </c>
      <c r="B19" s="4">
        <v>255</v>
      </c>
      <c r="C19" s="4">
        <v>255</v>
      </c>
      <c r="D19" s="4"/>
    </row>
    <row r="20" spans="1:4" x14ac:dyDescent="0.2">
      <c r="A20" t="s">
        <v>149</v>
      </c>
      <c r="B20" s="4">
        <v>60</v>
      </c>
      <c r="C20" s="4">
        <v>60</v>
      </c>
      <c r="D20" s="4"/>
    </row>
    <row r="21" spans="1:4" x14ac:dyDescent="0.2">
      <c r="B21" s="4"/>
      <c r="C21" s="4"/>
      <c r="D21" s="4"/>
    </row>
    <row r="22" spans="1:4" x14ac:dyDescent="0.2">
      <c r="A22" s="1" t="s">
        <v>63</v>
      </c>
      <c r="B22" s="4"/>
      <c r="C22" s="4"/>
      <c r="D22" s="4"/>
    </row>
    <row r="23" spans="1:4" x14ac:dyDescent="0.2">
      <c r="A23" t="s">
        <v>150</v>
      </c>
      <c r="B23" s="4"/>
      <c r="C23" s="4">
        <v>90</v>
      </c>
      <c r="D23" s="4">
        <v>90</v>
      </c>
    </row>
    <row r="24" spans="1:4" x14ac:dyDescent="0.2">
      <c r="B24" s="4"/>
      <c r="C24" s="4"/>
      <c r="D24" s="4"/>
    </row>
    <row r="25" spans="1:4" x14ac:dyDescent="0.2">
      <c r="A25" s="1" t="s">
        <v>39</v>
      </c>
      <c r="B25" s="7">
        <f>SUM(B3:B23)</f>
        <v>1500</v>
      </c>
      <c r="C25" s="7">
        <f>SUM(C3:C23)</f>
        <v>1440</v>
      </c>
      <c r="D25" s="7">
        <f>SUM(D3:D23)</f>
        <v>476.31000000000006</v>
      </c>
    </row>
    <row r="26" spans="1:4" x14ac:dyDescent="0.2">
      <c r="B26" s="4"/>
      <c r="C26" s="4"/>
      <c r="D26" s="4"/>
    </row>
    <row r="28" spans="1:4" x14ac:dyDescent="0.2">
      <c r="A28" t="s">
        <v>344</v>
      </c>
      <c r="C28" s="3">
        <f>SUM(C3:C11)+C23</f>
        <v>665</v>
      </c>
      <c r="D28" s="3">
        <f>SUM(D3:D11)+D23</f>
        <v>426.71000000000004</v>
      </c>
    </row>
    <row r="29" spans="1:4" x14ac:dyDescent="0.2">
      <c r="A29" t="s">
        <v>345</v>
      </c>
      <c r="C29" s="3">
        <f>SUM(C14:C20)</f>
        <v>775</v>
      </c>
      <c r="D29" s="3">
        <f>SUM(D14:D20)</f>
        <v>49.6</v>
      </c>
    </row>
    <row r="31" spans="1:4" x14ac:dyDescent="0.2">
      <c r="A31" s="1" t="s">
        <v>346</v>
      </c>
      <c r="C31" s="31">
        <f>SUM(C28-D25)</f>
        <v>188.68999999999994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6F82-9A52-DF4C-8740-AE19FD171524}">
  <dimension ref="A1:D28"/>
  <sheetViews>
    <sheetView workbookViewId="0">
      <selection activeCell="D26" sqref="C26:D26"/>
    </sheetView>
  </sheetViews>
  <sheetFormatPr baseColWidth="10" defaultRowHeight="15" x14ac:dyDescent="0.2"/>
  <cols>
    <col min="1" max="1" width="25.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237</v>
      </c>
      <c r="B3" s="4">
        <v>90</v>
      </c>
      <c r="C3" s="4">
        <v>60</v>
      </c>
      <c r="D3" s="4"/>
    </row>
    <row r="4" spans="1:4" x14ac:dyDescent="0.2">
      <c r="A4" s="6" t="s">
        <v>238</v>
      </c>
      <c r="B4" s="4">
        <v>120</v>
      </c>
      <c r="C4" s="4">
        <v>120</v>
      </c>
      <c r="D4" s="4"/>
    </row>
    <row r="5" spans="1:4" x14ac:dyDescent="0.2">
      <c r="A5" s="6" t="s">
        <v>239</v>
      </c>
      <c r="B5" s="4">
        <v>200</v>
      </c>
      <c r="C5" s="4">
        <v>200</v>
      </c>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A11" t="s">
        <v>50</v>
      </c>
      <c r="B11" s="4">
        <v>120</v>
      </c>
      <c r="C11" s="4">
        <v>120</v>
      </c>
      <c r="D11" s="4"/>
    </row>
    <row r="12" spans="1:4" x14ac:dyDescent="0.2">
      <c r="A12" t="s">
        <v>239</v>
      </c>
      <c r="B12" s="4">
        <v>200</v>
      </c>
      <c r="C12" s="4">
        <v>200</v>
      </c>
      <c r="D12" s="4"/>
    </row>
    <row r="13" spans="1:4" x14ac:dyDescent="0.2">
      <c r="A13" t="s">
        <v>240</v>
      </c>
      <c r="B13" s="4"/>
      <c r="C13" s="4"/>
      <c r="D13" s="4"/>
    </row>
    <row r="14" spans="1:4" x14ac:dyDescent="0.2">
      <c r="B14" s="4"/>
      <c r="C14" s="4"/>
      <c r="D14" s="4"/>
    </row>
    <row r="15" spans="1:4" x14ac:dyDescent="0.2">
      <c r="B15" s="4"/>
      <c r="C15" s="4"/>
      <c r="D15" s="4"/>
    </row>
    <row r="16" spans="1:4" x14ac:dyDescent="0.2">
      <c r="B16" s="4"/>
      <c r="C16" s="4"/>
      <c r="D16" s="4"/>
    </row>
    <row r="17" spans="1:4" x14ac:dyDescent="0.2">
      <c r="A17" s="1" t="s">
        <v>91</v>
      </c>
      <c r="B17" s="4"/>
      <c r="C17" s="4"/>
      <c r="D17" s="4"/>
    </row>
    <row r="18" spans="1:4" x14ac:dyDescent="0.2">
      <c r="A18" t="s">
        <v>243</v>
      </c>
      <c r="B18" s="4">
        <v>454</v>
      </c>
      <c r="C18" s="4">
        <v>0</v>
      </c>
      <c r="D18" s="4"/>
    </row>
    <row r="19" spans="1:4" x14ac:dyDescent="0.2">
      <c r="A19" t="s">
        <v>241</v>
      </c>
      <c r="B19" s="4">
        <v>200</v>
      </c>
      <c r="C19" s="4">
        <v>0</v>
      </c>
      <c r="D19" s="4"/>
    </row>
    <row r="20" spans="1:4" x14ac:dyDescent="0.2">
      <c r="B20" s="4"/>
      <c r="C20" s="4"/>
      <c r="D20" s="4"/>
    </row>
    <row r="21" spans="1:4" x14ac:dyDescent="0.2">
      <c r="B21" s="4"/>
      <c r="C21" s="4"/>
      <c r="D21" s="4"/>
    </row>
    <row r="22" spans="1:4" x14ac:dyDescent="0.2">
      <c r="A22" s="1" t="s">
        <v>39</v>
      </c>
      <c r="B22" s="7">
        <f>SUM(B3:B19)</f>
        <v>1384</v>
      </c>
      <c r="C22" s="7">
        <v>730</v>
      </c>
      <c r="D22" s="7">
        <f>SUM(D3:D18)</f>
        <v>0</v>
      </c>
    </row>
    <row r="23" spans="1:4" x14ac:dyDescent="0.2">
      <c r="B23" s="4"/>
      <c r="C23" s="4" t="s">
        <v>242</v>
      </c>
      <c r="D23" s="4"/>
    </row>
    <row r="25" spans="1:4" x14ac:dyDescent="0.2">
      <c r="A25" t="s">
        <v>344</v>
      </c>
      <c r="C25" s="3">
        <f>SUM(C3:C6)</f>
        <v>380</v>
      </c>
      <c r="D25" s="3">
        <f>SUM(D3:D6)</f>
        <v>0</v>
      </c>
    </row>
    <row r="26" spans="1:4" x14ac:dyDescent="0.2">
      <c r="A26" t="s">
        <v>345</v>
      </c>
      <c r="C26" s="3">
        <f>SUM(C11:C20)</f>
        <v>320</v>
      </c>
      <c r="D26" s="3">
        <f>SUM(D11:D20)</f>
        <v>0</v>
      </c>
    </row>
    <row r="28" spans="1:4" x14ac:dyDescent="0.2">
      <c r="A28" s="1" t="s">
        <v>346</v>
      </c>
      <c r="C28" s="31">
        <f>SUM(C25-D22)</f>
        <v>380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7BA4-8326-E94D-809C-78B43534A1C7}">
  <dimension ref="A1:E32"/>
  <sheetViews>
    <sheetView workbookViewId="0"/>
  </sheetViews>
  <sheetFormatPr baseColWidth="10" defaultRowHeight="15" x14ac:dyDescent="0.2"/>
  <cols>
    <col min="1" max="1" width="23.6640625" bestFit="1" customWidth="1"/>
  </cols>
  <sheetData>
    <row r="1" spans="1:5" x14ac:dyDescent="0.2">
      <c r="A1" s="1" t="s">
        <v>28</v>
      </c>
      <c r="B1" s="7" t="s">
        <v>29</v>
      </c>
      <c r="C1" s="7" t="s">
        <v>27</v>
      </c>
      <c r="D1" s="7" t="s">
        <v>30</v>
      </c>
      <c r="E1" s="7" t="s">
        <v>98</v>
      </c>
    </row>
    <row r="2" spans="1:5" x14ac:dyDescent="0.2">
      <c r="A2" s="1" t="s">
        <v>36</v>
      </c>
      <c r="B2" s="4"/>
      <c r="C2" s="4"/>
      <c r="D2" s="4"/>
    </row>
    <row r="3" spans="1:5" x14ac:dyDescent="0.2">
      <c r="A3" s="6" t="s">
        <v>156</v>
      </c>
      <c r="B3" s="4">
        <v>320</v>
      </c>
      <c r="C3" s="4">
        <v>60</v>
      </c>
      <c r="D3" s="4">
        <v>46.28</v>
      </c>
    </row>
    <row r="4" spans="1:5" x14ac:dyDescent="0.2">
      <c r="A4" s="6" t="s">
        <v>157</v>
      </c>
      <c r="B4" s="4">
        <v>630</v>
      </c>
      <c r="C4" s="4">
        <v>580</v>
      </c>
      <c r="D4" s="4">
        <f>SUM(374.87+86.89+20.03)</f>
        <v>481.78999999999996</v>
      </c>
    </row>
    <row r="5" spans="1:5" x14ac:dyDescent="0.2">
      <c r="A5" t="s">
        <v>158</v>
      </c>
      <c r="B5" s="4">
        <v>380</v>
      </c>
      <c r="C5" s="4">
        <v>340</v>
      </c>
      <c r="D5" s="4"/>
    </row>
    <row r="6" spans="1:5" x14ac:dyDescent="0.2">
      <c r="A6" t="s">
        <v>159</v>
      </c>
      <c r="B6" s="4">
        <v>590</v>
      </c>
      <c r="C6" s="4">
        <v>290</v>
      </c>
      <c r="D6" s="4"/>
      <c r="E6" t="s">
        <v>160</v>
      </c>
    </row>
    <row r="7" spans="1:5" x14ac:dyDescent="0.2">
      <c r="A7" t="s">
        <v>37</v>
      </c>
      <c r="B7" s="4">
        <v>75</v>
      </c>
      <c r="C7" s="4">
        <v>20</v>
      </c>
      <c r="D7" s="4">
        <v>12.37</v>
      </c>
    </row>
    <row r="8" spans="1:5" x14ac:dyDescent="0.2">
      <c r="B8" s="4"/>
      <c r="C8" s="4"/>
      <c r="D8" s="4"/>
    </row>
    <row r="9" spans="1:5" x14ac:dyDescent="0.2">
      <c r="A9" s="1" t="s">
        <v>38</v>
      </c>
      <c r="B9" s="4"/>
      <c r="C9" s="4"/>
      <c r="D9" s="4"/>
    </row>
    <row r="10" spans="1:5" x14ac:dyDescent="0.2">
      <c r="A10" t="s">
        <v>156</v>
      </c>
      <c r="B10" s="4">
        <v>320</v>
      </c>
      <c r="C10" s="4">
        <v>60</v>
      </c>
      <c r="D10" s="4"/>
    </row>
    <row r="11" spans="1:5" x14ac:dyDescent="0.2">
      <c r="A11" t="s">
        <v>161</v>
      </c>
      <c r="B11" s="4">
        <v>50</v>
      </c>
      <c r="C11" s="4">
        <v>50</v>
      </c>
      <c r="D11" s="4"/>
    </row>
    <row r="12" spans="1:5" x14ac:dyDescent="0.2">
      <c r="A12" t="s">
        <v>162</v>
      </c>
      <c r="B12" s="4">
        <v>830</v>
      </c>
      <c r="C12" s="4">
        <v>0</v>
      </c>
      <c r="D12" s="4"/>
      <c r="E12" t="s">
        <v>409</v>
      </c>
    </row>
    <row r="13" spans="1:5" x14ac:dyDescent="0.2">
      <c r="A13" t="s">
        <v>158</v>
      </c>
      <c r="B13" s="4">
        <v>380</v>
      </c>
      <c r="C13" s="4">
        <v>0</v>
      </c>
      <c r="D13" s="4"/>
    </row>
    <row r="14" spans="1:5" x14ac:dyDescent="0.2">
      <c r="A14" t="s">
        <v>163</v>
      </c>
      <c r="B14" s="4">
        <v>480</v>
      </c>
      <c r="C14" s="4">
        <v>250</v>
      </c>
      <c r="D14" s="4"/>
    </row>
    <row r="15" spans="1:5" x14ac:dyDescent="0.2">
      <c r="B15" s="4"/>
      <c r="C15" s="4"/>
      <c r="D15" s="4"/>
    </row>
    <row r="16" spans="1:5" x14ac:dyDescent="0.2">
      <c r="A16" s="1" t="s">
        <v>91</v>
      </c>
      <c r="B16" s="4"/>
      <c r="C16" s="4"/>
      <c r="D16" s="4"/>
    </row>
    <row r="17" spans="1:4" x14ac:dyDescent="0.2">
      <c r="A17" t="s">
        <v>164</v>
      </c>
      <c r="B17" s="4">
        <v>300</v>
      </c>
      <c r="C17" s="4">
        <v>0</v>
      </c>
      <c r="D17" s="4"/>
    </row>
    <row r="18" spans="1:4" x14ac:dyDescent="0.2">
      <c r="A18" t="s">
        <v>404</v>
      </c>
      <c r="B18" s="4">
        <v>105</v>
      </c>
      <c r="C18" s="4">
        <v>105</v>
      </c>
      <c r="D18" s="4"/>
    </row>
    <row r="19" spans="1:4" x14ac:dyDescent="0.2">
      <c r="B19" s="4"/>
      <c r="C19" s="4"/>
      <c r="D19" s="4"/>
    </row>
    <row r="20" spans="1:4" x14ac:dyDescent="0.2">
      <c r="A20" s="1" t="s">
        <v>295</v>
      </c>
      <c r="B20" s="4"/>
      <c r="C20" s="4"/>
      <c r="D20" s="4"/>
    </row>
    <row r="21" spans="1:4" x14ac:dyDescent="0.2">
      <c r="A21" t="s">
        <v>158</v>
      </c>
      <c r="B21" s="4">
        <v>500</v>
      </c>
      <c r="C21" s="4">
        <v>500</v>
      </c>
      <c r="D21" s="4">
        <f>SUM(205.27+77.35+73.64)</f>
        <v>356.26</v>
      </c>
    </row>
    <row r="22" spans="1:4" x14ac:dyDescent="0.2">
      <c r="A22" t="s">
        <v>408</v>
      </c>
      <c r="B22" s="4">
        <v>1600</v>
      </c>
      <c r="C22" s="4">
        <v>1600</v>
      </c>
      <c r="D22" s="4"/>
    </row>
    <row r="23" spans="1:4" x14ac:dyDescent="0.2">
      <c r="A23" t="s">
        <v>410</v>
      </c>
      <c r="B23" s="4">
        <v>400</v>
      </c>
      <c r="C23" s="4">
        <v>400</v>
      </c>
      <c r="D23" s="4"/>
    </row>
    <row r="24" spans="1:4" x14ac:dyDescent="0.2">
      <c r="B24" s="4"/>
      <c r="C24" s="4"/>
      <c r="D24" s="4"/>
    </row>
    <row r="25" spans="1:4" x14ac:dyDescent="0.2">
      <c r="B25" s="4"/>
      <c r="C25" s="4"/>
      <c r="D25" s="4"/>
    </row>
    <row r="26" spans="1:4" x14ac:dyDescent="0.2">
      <c r="A26" s="1" t="s">
        <v>39</v>
      </c>
      <c r="B26" s="7">
        <f>SUM(B3:B23)</f>
        <v>6960</v>
      </c>
      <c r="C26" s="7">
        <f>SUM(C3:C23)</f>
        <v>4255</v>
      </c>
      <c r="D26" s="7">
        <f>SUM(D3:D23)</f>
        <v>896.69999999999993</v>
      </c>
    </row>
    <row r="27" spans="1:4" x14ac:dyDescent="0.2">
      <c r="B27" s="4"/>
      <c r="C27" s="4"/>
      <c r="D27" s="4"/>
    </row>
    <row r="29" spans="1:4" x14ac:dyDescent="0.2">
      <c r="A29" t="s">
        <v>344</v>
      </c>
      <c r="C29" s="3">
        <f>SUM(C3:C8)</f>
        <v>1290</v>
      </c>
      <c r="D29" s="3">
        <f>SUM(D3:D8)</f>
        <v>540.43999999999994</v>
      </c>
    </row>
    <row r="30" spans="1:4" x14ac:dyDescent="0.2">
      <c r="A30" t="s">
        <v>345</v>
      </c>
      <c r="C30" s="3">
        <f>SUM(C10:C23)</f>
        <v>2965</v>
      </c>
      <c r="D30" s="3">
        <f>SUM(D10:D17)</f>
        <v>0</v>
      </c>
    </row>
    <row r="32" spans="1:4" x14ac:dyDescent="0.2">
      <c r="A32" s="1" t="s">
        <v>346</v>
      </c>
      <c r="C32" s="31">
        <f>SUM(C29-D26)</f>
        <v>393.30000000000007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DD04D-719B-FA45-9CE2-31E52C491932}">
  <dimension ref="A1:D25"/>
  <sheetViews>
    <sheetView workbookViewId="0">
      <selection activeCell="B19" sqref="B19"/>
    </sheetView>
  </sheetViews>
  <sheetFormatPr baseColWidth="10" defaultRowHeight="15" x14ac:dyDescent="0.2"/>
  <cols>
    <col min="1" max="1" width="35.33203125" customWidth="1"/>
  </cols>
  <sheetData>
    <row r="1" spans="1:4" x14ac:dyDescent="0.2">
      <c r="A1" s="1" t="s">
        <v>28</v>
      </c>
      <c r="B1" s="7" t="s">
        <v>29</v>
      </c>
      <c r="C1" s="7" t="s">
        <v>27</v>
      </c>
      <c r="D1" s="7" t="s">
        <v>30</v>
      </c>
    </row>
    <row r="2" spans="1:4" x14ac:dyDescent="0.2">
      <c r="A2" s="1" t="s">
        <v>36</v>
      </c>
      <c r="B2" s="4"/>
      <c r="C2" s="4"/>
      <c r="D2" s="4"/>
    </row>
    <row r="3" spans="1:4" x14ac:dyDescent="0.2">
      <c r="A3" t="s">
        <v>246</v>
      </c>
      <c r="B3" s="4">
        <v>500</v>
      </c>
      <c r="C3" s="4">
        <v>500</v>
      </c>
      <c r="D3" s="4"/>
    </row>
    <row r="4" spans="1:4" x14ac:dyDescent="0.2">
      <c r="A4" s="6" t="s">
        <v>247</v>
      </c>
      <c r="B4" s="4">
        <v>0</v>
      </c>
      <c r="C4" s="4"/>
      <c r="D4" s="4"/>
    </row>
    <row r="5" spans="1:4" x14ac:dyDescent="0.2">
      <c r="A5" s="6" t="s">
        <v>34</v>
      </c>
      <c r="B5" s="4">
        <v>25</v>
      </c>
      <c r="C5" s="4">
        <v>25</v>
      </c>
      <c r="D5" s="4"/>
    </row>
    <row r="6" spans="1:4" x14ac:dyDescent="0.2">
      <c r="A6" t="s">
        <v>248</v>
      </c>
      <c r="B6" s="4">
        <v>1000</v>
      </c>
      <c r="C6" s="4">
        <v>1000</v>
      </c>
      <c r="D6" s="4"/>
    </row>
    <row r="7" spans="1:4" x14ac:dyDescent="0.2">
      <c r="A7" t="s">
        <v>249</v>
      </c>
      <c r="B7" s="4">
        <v>250</v>
      </c>
      <c r="C7" s="4">
        <v>250</v>
      </c>
      <c r="D7" s="4"/>
    </row>
    <row r="8" spans="1:4" x14ac:dyDescent="0.2">
      <c r="A8" t="s">
        <v>250</v>
      </c>
      <c r="B8" s="4">
        <v>100</v>
      </c>
      <c r="C8" s="4">
        <v>100</v>
      </c>
      <c r="D8" s="4"/>
    </row>
    <row r="9" spans="1:4" x14ac:dyDescent="0.2">
      <c r="B9" s="4"/>
      <c r="C9" s="4"/>
      <c r="D9" s="4"/>
    </row>
    <row r="10" spans="1:4" x14ac:dyDescent="0.2">
      <c r="A10" s="1" t="s">
        <v>38</v>
      </c>
      <c r="B10" s="4"/>
      <c r="C10" s="4"/>
      <c r="D10" s="4"/>
    </row>
    <row r="11" spans="1:4" x14ac:dyDescent="0.2">
      <c r="A11" t="s">
        <v>251</v>
      </c>
      <c r="B11" s="4"/>
      <c r="C11" s="4">
        <v>0</v>
      </c>
      <c r="D11" s="4"/>
    </row>
    <row r="12" spans="1:4" ht="32" x14ac:dyDescent="0.2">
      <c r="A12" s="11" t="s">
        <v>252</v>
      </c>
      <c r="B12" s="4">
        <v>1000</v>
      </c>
      <c r="C12" s="4">
        <v>1000</v>
      </c>
      <c r="D12" s="4"/>
    </row>
    <row r="13" spans="1:4" x14ac:dyDescent="0.2">
      <c r="A13" t="s">
        <v>253</v>
      </c>
      <c r="B13" s="4">
        <v>500</v>
      </c>
      <c r="C13" s="4">
        <v>200</v>
      </c>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3375</v>
      </c>
      <c r="C19" s="7">
        <f>SUM(C3:C17)</f>
        <v>3075</v>
      </c>
      <c r="D19" s="7">
        <f>SUM(D3:D17)</f>
        <v>0</v>
      </c>
    </row>
    <row r="20" spans="1:4" x14ac:dyDescent="0.2">
      <c r="B20" s="4"/>
      <c r="C20" s="4"/>
      <c r="D20" s="4"/>
    </row>
    <row r="22" spans="1:4" x14ac:dyDescent="0.2">
      <c r="A22" t="s">
        <v>344</v>
      </c>
      <c r="C22" s="3">
        <f>SUM(C3:C8)</f>
        <v>1875</v>
      </c>
      <c r="D22" s="3">
        <f>SUM(D3:D8)</f>
        <v>0</v>
      </c>
    </row>
    <row r="23" spans="1:4" x14ac:dyDescent="0.2">
      <c r="A23" t="s">
        <v>345</v>
      </c>
      <c r="C23" s="3">
        <f>SUM(C11:C17)</f>
        <v>1200</v>
      </c>
      <c r="D23" s="3">
        <f>SUM(D11:D17)</f>
        <v>0</v>
      </c>
    </row>
    <row r="25" spans="1:4" x14ac:dyDescent="0.2">
      <c r="A25" s="1" t="s">
        <v>346</v>
      </c>
      <c r="C25" s="31">
        <f>SUM(C22-D19)</f>
        <v>1875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1A5D-9E29-ED40-9C5D-17BD441DD935}">
  <dimension ref="A1:D27"/>
  <sheetViews>
    <sheetView workbookViewId="0">
      <selection activeCell="C26" sqref="C26"/>
    </sheetView>
  </sheetViews>
  <sheetFormatPr baseColWidth="10" defaultRowHeight="15" x14ac:dyDescent="0.2"/>
  <cols>
    <col min="1" max="1" width="25" bestFit="1" customWidth="1"/>
    <col min="2" max="4" width="10.83203125" style="4"/>
  </cols>
  <sheetData>
    <row r="1" spans="1:4" x14ac:dyDescent="0.2">
      <c r="A1" s="1" t="s">
        <v>28</v>
      </c>
      <c r="B1" s="7" t="s">
        <v>29</v>
      </c>
      <c r="C1" s="7" t="s">
        <v>27</v>
      </c>
      <c r="D1" s="7" t="s">
        <v>30</v>
      </c>
    </row>
    <row r="2" spans="1:4" x14ac:dyDescent="0.2">
      <c r="A2" s="1" t="s">
        <v>36</v>
      </c>
    </row>
    <row r="3" spans="1:4" x14ac:dyDescent="0.2">
      <c r="A3" t="s">
        <v>37</v>
      </c>
    </row>
    <row r="4" spans="1:4" x14ac:dyDescent="0.2">
      <c r="A4" s="5" t="s">
        <v>31</v>
      </c>
      <c r="B4" s="4">
        <v>50</v>
      </c>
      <c r="C4" s="4">
        <v>50</v>
      </c>
      <c r="D4" s="4">
        <v>37.75</v>
      </c>
    </row>
    <row r="5" spans="1:4" x14ac:dyDescent="0.2">
      <c r="A5" s="5" t="s">
        <v>32</v>
      </c>
      <c r="B5" s="4">
        <v>25</v>
      </c>
      <c r="C5" s="4">
        <v>25</v>
      </c>
    </row>
    <row r="6" spans="1:4" x14ac:dyDescent="0.2">
      <c r="A6" t="s">
        <v>33</v>
      </c>
      <c r="B6" s="4">
        <v>50</v>
      </c>
      <c r="C6" s="4">
        <v>50</v>
      </c>
      <c r="D6" s="4">
        <v>50</v>
      </c>
    </row>
    <row r="7" spans="1:4" x14ac:dyDescent="0.2">
      <c r="A7" t="s">
        <v>34</v>
      </c>
      <c r="B7" s="4">
        <v>60</v>
      </c>
      <c r="C7" s="4">
        <v>60</v>
      </c>
      <c r="D7" s="4">
        <v>11.16</v>
      </c>
    </row>
    <row r="8" spans="1:4" x14ac:dyDescent="0.2">
      <c r="A8" t="s">
        <v>35</v>
      </c>
      <c r="B8" s="4">
        <v>200</v>
      </c>
      <c r="C8" s="4">
        <v>200</v>
      </c>
      <c r="D8" s="4">
        <v>37.200000000000003</v>
      </c>
    </row>
    <row r="10" spans="1:4" x14ac:dyDescent="0.2">
      <c r="A10" s="1" t="s">
        <v>38</v>
      </c>
    </row>
    <row r="11" spans="1:4" x14ac:dyDescent="0.2">
      <c r="A11" t="s">
        <v>34</v>
      </c>
      <c r="B11" s="4">
        <v>60</v>
      </c>
      <c r="C11" s="4">
        <v>60</v>
      </c>
    </row>
    <row r="12" spans="1:4" x14ac:dyDescent="0.2">
      <c r="A12" t="s">
        <v>37</v>
      </c>
      <c r="B12" s="4">
        <v>25</v>
      </c>
      <c r="C12" s="4">
        <v>25</v>
      </c>
    </row>
    <row r="13" spans="1:4" x14ac:dyDescent="0.2">
      <c r="A13" t="s">
        <v>34</v>
      </c>
      <c r="B13" s="4">
        <v>60</v>
      </c>
      <c r="C13" s="4">
        <v>0</v>
      </c>
    </row>
    <row r="14" spans="1:4" x14ac:dyDescent="0.2">
      <c r="A14" t="s">
        <v>33</v>
      </c>
      <c r="B14" s="4">
        <v>50</v>
      </c>
      <c r="C14" s="4">
        <v>50</v>
      </c>
    </row>
    <row r="16" spans="1:4" x14ac:dyDescent="0.2">
      <c r="A16" t="s">
        <v>40</v>
      </c>
      <c r="B16" s="4">
        <v>250</v>
      </c>
      <c r="C16" s="4">
        <v>250</v>
      </c>
    </row>
    <row r="18" spans="1:4" x14ac:dyDescent="0.2">
      <c r="A18" t="s">
        <v>295</v>
      </c>
    </row>
    <row r="19" spans="1:4" x14ac:dyDescent="0.2">
      <c r="A19" t="s">
        <v>296</v>
      </c>
      <c r="B19" s="4">
        <v>300</v>
      </c>
      <c r="C19" s="4">
        <v>300</v>
      </c>
    </row>
    <row r="21" spans="1:4" x14ac:dyDescent="0.2">
      <c r="A21" s="1" t="s">
        <v>39</v>
      </c>
      <c r="B21" s="7">
        <f>SUM(B3:B16)</f>
        <v>830</v>
      </c>
      <c r="C21" s="7">
        <v>750</v>
      </c>
      <c r="D21" s="7">
        <f t="shared" ref="D21" si="0">SUM(D3:D16)</f>
        <v>136.11000000000001</v>
      </c>
    </row>
    <row r="22" spans="1:4" x14ac:dyDescent="0.2">
      <c r="C22" s="4" t="s">
        <v>120</v>
      </c>
    </row>
    <row r="24" spans="1:4" x14ac:dyDescent="0.2">
      <c r="A24" t="s">
        <v>344</v>
      </c>
      <c r="B24"/>
      <c r="C24" s="3">
        <f>SUM(C4:C8)</f>
        <v>385</v>
      </c>
      <c r="D24" s="3">
        <f>SUM(D4:D8)</f>
        <v>136.11000000000001</v>
      </c>
    </row>
    <row r="25" spans="1:4" x14ac:dyDescent="0.2">
      <c r="A25" t="s">
        <v>345</v>
      </c>
      <c r="B25"/>
      <c r="C25" s="3">
        <f>SUM(C11:C19)</f>
        <v>685</v>
      </c>
      <c r="D25" s="3">
        <f>SUM(D11:D19)</f>
        <v>0</v>
      </c>
    </row>
    <row r="26" spans="1:4" x14ac:dyDescent="0.2">
      <c r="B26"/>
      <c r="C26"/>
      <c r="D26"/>
    </row>
    <row r="27" spans="1:4" x14ac:dyDescent="0.2">
      <c r="A27" s="1" t="s">
        <v>346</v>
      </c>
      <c r="B27"/>
      <c r="C27" s="31">
        <f>SUM(C24-D21)</f>
        <v>248.89</v>
      </c>
      <c r="D2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AEE5D-A8A9-674B-8C18-6A6F099E9C5E}">
  <dimension ref="A1:E35"/>
  <sheetViews>
    <sheetView topLeftCell="A11" workbookViewId="0">
      <selection activeCell="C34" sqref="C34"/>
    </sheetView>
  </sheetViews>
  <sheetFormatPr baseColWidth="10" defaultRowHeight="15" x14ac:dyDescent="0.2"/>
  <cols>
    <col min="1" max="1" width="25.33203125" bestFit="1" customWidth="1"/>
  </cols>
  <sheetData>
    <row r="1" spans="1:5" x14ac:dyDescent="0.2">
      <c r="A1" s="1" t="s">
        <v>28</v>
      </c>
      <c r="B1" s="7" t="s">
        <v>29</v>
      </c>
      <c r="C1" s="7" t="s">
        <v>27</v>
      </c>
      <c r="D1" s="7" t="s">
        <v>30</v>
      </c>
    </row>
    <row r="2" spans="1:5" x14ac:dyDescent="0.2">
      <c r="A2" s="1" t="s">
        <v>36</v>
      </c>
      <c r="B2" s="4"/>
      <c r="C2" s="4"/>
      <c r="D2" s="4"/>
    </row>
    <row r="3" spans="1:5" x14ac:dyDescent="0.2">
      <c r="A3" t="s">
        <v>48</v>
      </c>
      <c r="B3" s="4">
        <v>800</v>
      </c>
      <c r="C3" s="4">
        <v>650</v>
      </c>
      <c r="D3" s="4">
        <v>172.86</v>
      </c>
    </row>
    <row r="4" spans="1:5" x14ac:dyDescent="0.2">
      <c r="A4" s="6" t="s">
        <v>37</v>
      </c>
      <c r="B4" s="4"/>
      <c r="C4" s="4"/>
      <c r="D4" s="4"/>
    </row>
    <row r="5" spans="1:5" x14ac:dyDescent="0.2">
      <c r="A5" s="5" t="s">
        <v>31</v>
      </c>
      <c r="B5" s="4">
        <v>38.880000000000003</v>
      </c>
      <c r="C5" s="4">
        <v>38.880000000000003</v>
      </c>
      <c r="D5" s="4"/>
    </row>
    <row r="6" spans="1:5" x14ac:dyDescent="0.2">
      <c r="A6" s="5" t="s">
        <v>166</v>
      </c>
      <c r="B6" s="4">
        <v>20</v>
      </c>
      <c r="C6" s="4">
        <v>20</v>
      </c>
      <c r="D6" s="4"/>
    </row>
    <row r="7" spans="1:5" x14ac:dyDescent="0.2">
      <c r="A7" s="5" t="s">
        <v>167</v>
      </c>
      <c r="B7" s="4">
        <v>20</v>
      </c>
      <c r="C7" s="4">
        <v>20</v>
      </c>
      <c r="D7" s="4"/>
    </row>
    <row r="8" spans="1:5" x14ac:dyDescent="0.2">
      <c r="A8" s="5" t="s">
        <v>34</v>
      </c>
      <c r="B8" s="4">
        <v>25</v>
      </c>
      <c r="C8" s="4">
        <v>25</v>
      </c>
      <c r="D8" s="4"/>
    </row>
    <row r="9" spans="1:5" x14ac:dyDescent="0.2">
      <c r="A9" s="6" t="s">
        <v>168</v>
      </c>
      <c r="B9" s="4">
        <v>50</v>
      </c>
      <c r="C9" s="4">
        <v>50</v>
      </c>
      <c r="D9" s="4">
        <v>49.69</v>
      </c>
      <c r="E9" t="s">
        <v>169</v>
      </c>
    </row>
    <row r="10" spans="1:5" x14ac:dyDescent="0.2">
      <c r="A10" s="5" t="s">
        <v>170</v>
      </c>
      <c r="B10" s="4">
        <v>50</v>
      </c>
      <c r="C10" s="4">
        <v>50</v>
      </c>
      <c r="D10" s="4">
        <v>35.47</v>
      </c>
    </row>
    <row r="11" spans="1:5" x14ac:dyDescent="0.2">
      <c r="B11" s="4"/>
      <c r="C11" s="4"/>
      <c r="D11" s="4"/>
    </row>
    <row r="12" spans="1:5" x14ac:dyDescent="0.2">
      <c r="A12" s="1" t="s">
        <v>38</v>
      </c>
      <c r="B12" s="4"/>
      <c r="C12" s="4"/>
      <c r="D12" s="4"/>
    </row>
    <row r="13" spans="1:5" x14ac:dyDescent="0.2">
      <c r="A13" t="s">
        <v>48</v>
      </c>
      <c r="B13" s="4">
        <v>800</v>
      </c>
      <c r="C13" s="4">
        <v>650</v>
      </c>
      <c r="D13" s="4"/>
    </row>
    <row r="14" spans="1:5" x14ac:dyDescent="0.2">
      <c r="A14" t="s">
        <v>37</v>
      </c>
      <c r="B14" s="4"/>
      <c r="C14" s="4"/>
      <c r="D14" s="4"/>
    </row>
    <row r="15" spans="1:5" x14ac:dyDescent="0.2">
      <c r="A15" t="s">
        <v>171</v>
      </c>
      <c r="B15" s="4">
        <v>20</v>
      </c>
      <c r="C15" s="4">
        <v>20</v>
      </c>
      <c r="D15" s="4"/>
    </row>
    <row r="16" spans="1:5" x14ac:dyDescent="0.2">
      <c r="A16" t="s">
        <v>172</v>
      </c>
      <c r="B16" s="4">
        <v>0</v>
      </c>
      <c r="C16" s="4">
        <v>0</v>
      </c>
      <c r="D16" s="4"/>
    </row>
    <row r="17" spans="1:4" x14ac:dyDescent="0.2">
      <c r="A17" s="6" t="s">
        <v>168</v>
      </c>
      <c r="B17" s="4">
        <v>50</v>
      </c>
      <c r="C17" s="4">
        <v>50</v>
      </c>
      <c r="D17" s="4"/>
    </row>
    <row r="18" spans="1:4" x14ac:dyDescent="0.2">
      <c r="A18" t="s">
        <v>50</v>
      </c>
      <c r="B18" s="4">
        <v>100</v>
      </c>
      <c r="C18" s="4">
        <v>100</v>
      </c>
      <c r="D18" s="4"/>
    </row>
    <row r="19" spans="1:4" x14ac:dyDescent="0.2">
      <c r="B19" s="4"/>
      <c r="C19" s="4"/>
      <c r="D19" s="4"/>
    </row>
    <row r="20" spans="1:4" x14ac:dyDescent="0.2">
      <c r="A20" s="1" t="s">
        <v>91</v>
      </c>
      <c r="B20" s="4"/>
      <c r="C20" s="4"/>
      <c r="D20" s="4"/>
    </row>
    <row r="21" spans="1:4" x14ac:dyDescent="0.2">
      <c r="A21" t="s">
        <v>155</v>
      </c>
      <c r="B21" s="4">
        <v>50</v>
      </c>
      <c r="C21" s="4">
        <v>50</v>
      </c>
      <c r="D21" s="4"/>
    </row>
    <row r="22" spans="1:4" x14ac:dyDescent="0.2">
      <c r="B22" s="4"/>
      <c r="C22" s="4"/>
      <c r="D22" s="4"/>
    </row>
    <row r="23" spans="1:4" x14ac:dyDescent="0.2">
      <c r="A23" s="1" t="s">
        <v>63</v>
      </c>
      <c r="B23" s="4"/>
      <c r="C23" s="4"/>
      <c r="D23" s="4"/>
    </row>
    <row r="24" spans="1:4" x14ac:dyDescent="0.2">
      <c r="A24" s="8" t="s">
        <v>244</v>
      </c>
      <c r="B24" s="4">
        <v>35</v>
      </c>
      <c r="C24" s="4">
        <v>35</v>
      </c>
      <c r="D24" s="4"/>
    </row>
    <row r="25" spans="1:4" x14ac:dyDescent="0.2">
      <c r="A25" s="8" t="s">
        <v>245</v>
      </c>
      <c r="B25" s="4">
        <v>40</v>
      </c>
      <c r="C25" s="4">
        <v>0</v>
      </c>
      <c r="D25" s="4"/>
    </row>
    <row r="26" spans="1:4" x14ac:dyDescent="0.2">
      <c r="A26" s="8" t="s">
        <v>297</v>
      </c>
      <c r="B26" s="4">
        <v>70</v>
      </c>
      <c r="C26" s="4">
        <v>70</v>
      </c>
      <c r="D26" s="4"/>
    </row>
    <row r="27" spans="1:4" x14ac:dyDescent="0.2">
      <c r="A27" s="8" t="s">
        <v>407</v>
      </c>
      <c r="B27" s="4">
        <v>105</v>
      </c>
      <c r="C27" s="4">
        <v>105</v>
      </c>
      <c r="D27" s="4"/>
    </row>
    <row r="28" spans="1:4" x14ac:dyDescent="0.2">
      <c r="B28" s="4"/>
      <c r="C28" s="4"/>
      <c r="D28" s="4"/>
    </row>
    <row r="29" spans="1:4" x14ac:dyDescent="0.2">
      <c r="A29" s="1" t="s">
        <v>39</v>
      </c>
      <c r="B29" s="7">
        <f>SUM(B3:B27)</f>
        <v>2273.88</v>
      </c>
      <c r="C29" s="7">
        <f>SUM(C3:C27)</f>
        <v>1933.88</v>
      </c>
      <c r="D29" s="7">
        <f>SUM(D3:D21)</f>
        <v>258.02</v>
      </c>
    </row>
    <row r="30" spans="1:4" x14ac:dyDescent="0.2">
      <c r="B30" s="4"/>
      <c r="C30" s="4"/>
      <c r="D30" s="4"/>
    </row>
    <row r="32" spans="1:4" x14ac:dyDescent="0.2">
      <c r="A32" t="s">
        <v>344</v>
      </c>
      <c r="C32" s="3">
        <f>SUM(C3:C10)+C24+C26</f>
        <v>958.88</v>
      </c>
      <c r="D32" s="3">
        <f>SUM(D3:D10)+D24+D26</f>
        <v>258.02</v>
      </c>
    </row>
    <row r="33" spans="1:4" x14ac:dyDescent="0.2">
      <c r="A33" t="s">
        <v>345</v>
      </c>
      <c r="C33" s="3">
        <f>SUM(C13:C18)+C27+C26</f>
        <v>995</v>
      </c>
      <c r="D33" s="3">
        <f>SUM(D13:D18)</f>
        <v>0</v>
      </c>
    </row>
    <row r="35" spans="1:4" x14ac:dyDescent="0.2">
      <c r="A35" s="1" t="s">
        <v>346</v>
      </c>
      <c r="C35" s="31">
        <f>SUM(C32-D29)</f>
        <v>700.86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A2A5-4634-544F-BA38-0E151310A880}">
  <dimension ref="A1:D35"/>
  <sheetViews>
    <sheetView topLeftCell="A13" workbookViewId="0">
      <selection activeCell="A18" sqref="A18"/>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173</v>
      </c>
      <c r="B3" s="4">
        <v>25</v>
      </c>
      <c r="C3" s="4">
        <v>25</v>
      </c>
      <c r="D3" s="4"/>
    </row>
    <row r="4" spans="1:4" x14ac:dyDescent="0.2">
      <c r="A4" s="6" t="s">
        <v>42</v>
      </c>
      <c r="B4" s="4">
        <v>50</v>
      </c>
      <c r="C4" s="4">
        <v>50</v>
      </c>
      <c r="D4" s="4"/>
    </row>
    <row r="5" spans="1:4" x14ac:dyDescent="0.2">
      <c r="A5" s="6" t="s">
        <v>33</v>
      </c>
      <c r="B5" s="4">
        <v>50</v>
      </c>
      <c r="C5" s="4">
        <v>50</v>
      </c>
      <c r="D5" s="4"/>
    </row>
    <row r="6" spans="1:4" x14ac:dyDescent="0.2">
      <c r="A6" s="6" t="s">
        <v>174</v>
      </c>
      <c r="B6" s="4">
        <v>100</v>
      </c>
      <c r="C6" s="4">
        <v>100</v>
      </c>
      <c r="D6" s="4"/>
    </row>
    <row r="7" spans="1:4" x14ac:dyDescent="0.2">
      <c r="A7" s="6" t="s">
        <v>175</v>
      </c>
      <c r="B7" s="4">
        <v>100</v>
      </c>
      <c r="C7" s="4">
        <v>100</v>
      </c>
      <c r="D7" s="4"/>
    </row>
    <row r="8" spans="1:4" x14ac:dyDescent="0.2">
      <c r="A8" s="6" t="s">
        <v>176</v>
      </c>
      <c r="B8" s="4">
        <v>120</v>
      </c>
      <c r="C8" s="4">
        <v>120</v>
      </c>
      <c r="D8" s="4"/>
    </row>
    <row r="9" spans="1:4" x14ac:dyDescent="0.2">
      <c r="A9" s="6" t="s">
        <v>177</v>
      </c>
      <c r="B9" s="4">
        <v>120</v>
      </c>
      <c r="C9" s="4">
        <v>120</v>
      </c>
      <c r="D9" s="4"/>
    </row>
    <row r="10" spans="1:4" x14ac:dyDescent="0.2">
      <c r="A10" s="6" t="s">
        <v>178</v>
      </c>
      <c r="B10" s="4">
        <v>100</v>
      </c>
      <c r="C10" s="4">
        <v>100</v>
      </c>
      <c r="D10" s="4"/>
    </row>
    <row r="11" spans="1:4" x14ac:dyDescent="0.2">
      <c r="A11" s="6" t="s">
        <v>179</v>
      </c>
      <c r="B11" s="4">
        <v>150</v>
      </c>
      <c r="C11" s="4">
        <v>150</v>
      </c>
      <c r="D11" s="4"/>
    </row>
    <row r="12" spans="1:4" x14ac:dyDescent="0.2">
      <c r="A12" s="6" t="s">
        <v>42</v>
      </c>
      <c r="B12" s="4">
        <v>50</v>
      </c>
      <c r="C12" s="4">
        <v>0</v>
      </c>
      <c r="D12" s="4"/>
    </row>
    <row r="13" spans="1:4" x14ac:dyDescent="0.2">
      <c r="A13" s="6" t="s">
        <v>42</v>
      </c>
      <c r="B13" s="4">
        <v>50</v>
      </c>
      <c r="C13" s="4">
        <v>0</v>
      </c>
      <c r="D13" s="4"/>
    </row>
    <row r="14" spans="1:4" x14ac:dyDescent="0.2">
      <c r="A14" s="6" t="s">
        <v>180</v>
      </c>
      <c r="B14" s="4">
        <v>150</v>
      </c>
      <c r="C14" s="4">
        <v>150</v>
      </c>
      <c r="D14" s="4"/>
    </row>
    <row r="15" spans="1:4" x14ac:dyDescent="0.2">
      <c r="A15" s="6" t="s">
        <v>181</v>
      </c>
      <c r="B15" s="4">
        <v>100</v>
      </c>
      <c r="C15" s="4">
        <v>100</v>
      </c>
      <c r="D15" s="4"/>
    </row>
    <row r="16" spans="1:4" x14ac:dyDescent="0.2">
      <c r="A16" s="6" t="s">
        <v>42</v>
      </c>
      <c r="B16" s="4">
        <v>50</v>
      </c>
      <c r="C16" s="4">
        <v>0</v>
      </c>
      <c r="D16" s="4"/>
    </row>
    <row r="17" spans="1:4" x14ac:dyDescent="0.2">
      <c r="B17" s="4"/>
      <c r="C17" s="4"/>
      <c r="D17" s="4"/>
    </row>
    <row r="18" spans="1:4" x14ac:dyDescent="0.2">
      <c r="A18" s="1" t="s">
        <v>38</v>
      </c>
      <c r="B18" s="4"/>
      <c r="C18" s="4"/>
      <c r="D18" s="4"/>
    </row>
    <row r="19" spans="1:4" x14ac:dyDescent="0.2">
      <c r="A19" s="6" t="s">
        <v>182</v>
      </c>
      <c r="B19" s="4">
        <v>100</v>
      </c>
      <c r="C19" s="4">
        <v>100</v>
      </c>
      <c r="D19" s="4"/>
    </row>
    <row r="20" spans="1:4" x14ac:dyDescent="0.2">
      <c r="A20" s="6" t="s">
        <v>42</v>
      </c>
      <c r="B20" s="4">
        <v>50</v>
      </c>
      <c r="C20" s="4">
        <v>50</v>
      </c>
      <c r="D20" s="4"/>
    </row>
    <row r="21" spans="1:4" x14ac:dyDescent="0.2">
      <c r="A21" s="6" t="s">
        <v>33</v>
      </c>
      <c r="B21" s="4">
        <v>50</v>
      </c>
      <c r="C21" s="4">
        <v>50</v>
      </c>
      <c r="D21" s="4"/>
    </row>
    <row r="22" spans="1:4" x14ac:dyDescent="0.2">
      <c r="A22" s="6" t="s">
        <v>42</v>
      </c>
      <c r="B22" s="4">
        <v>50</v>
      </c>
      <c r="C22" s="4">
        <v>0</v>
      </c>
      <c r="D22" s="4"/>
    </row>
    <row r="23" spans="1:4" x14ac:dyDescent="0.2">
      <c r="A23" s="6" t="s">
        <v>180</v>
      </c>
      <c r="B23" s="4">
        <v>150</v>
      </c>
      <c r="C23" s="4">
        <v>150</v>
      </c>
      <c r="D23" s="4"/>
    </row>
    <row r="24" spans="1:4" x14ac:dyDescent="0.2">
      <c r="A24" s="6" t="s">
        <v>42</v>
      </c>
      <c r="B24" s="4">
        <v>50</v>
      </c>
      <c r="C24" s="4">
        <v>0</v>
      </c>
      <c r="D24" s="4"/>
    </row>
    <row r="25" spans="1:4" x14ac:dyDescent="0.2">
      <c r="A25" s="6" t="s">
        <v>183</v>
      </c>
      <c r="B25" s="4">
        <v>150</v>
      </c>
      <c r="C25" s="4">
        <v>150</v>
      </c>
      <c r="D25" s="4"/>
    </row>
    <row r="26" spans="1:4" x14ac:dyDescent="0.2">
      <c r="A26" s="6" t="s">
        <v>42</v>
      </c>
      <c r="B26" s="4">
        <v>50</v>
      </c>
      <c r="C26" s="4">
        <v>0</v>
      </c>
      <c r="D26" s="4"/>
    </row>
    <row r="27" spans="1:4" x14ac:dyDescent="0.2">
      <c r="A27" s="6" t="s">
        <v>184</v>
      </c>
      <c r="B27" s="4">
        <v>100</v>
      </c>
      <c r="C27" s="4">
        <v>100</v>
      </c>
      <c r="D27" s="4"/>
    </row>
    <row r="28" spans="1:4" x14ac:dyDescent="0.2">
      <c r="B28" s="4"/>
      <c r="C28" s="4"/>
      <c r="D28" s="4"/>
    </row>
    <row r="29" spans="1:4" x14ac:dyDescent="0.2">
      <c r="A29" s="1" t="s">
        <v>39</v>
      </c>
      <c r="B29" s="7">
        <f>SUM(B3:B27)</f>
        <v>1965</v>
      </c>
      <c r="C29" s="7">
        <f>SUM(C3:C27)</f>
        <v>1665</v>
      </c>
      <c r="D29" s="7">
        <f>SUM(D3:D27)</f>
        <v>0</v>
      </c>
    </row>
    <row r="30" spans="1:4" x14ac:dyDescent="0.2">
      <c r="B30" s="4"/>
      <c r="C30" s="4"/>
      <c r="D30" s="4"/>
    </row>
    <row r="32" spans="1:4" x14ac:dyDescent="0.2">
      <c r="A32" t="s">
        <v>344</v>
      </c>
      <c r="C32" s="3">
        <f>SUM(C3:C16)</f>
        <v>1065</v>
      </c>
      <c r="D32" s="3">
        <f>SUM(D3:D16)</f>
        <v>0</v>
      </c>
    </row>
    <row r="33" spans="1:4" x14ac:dyDescent="0.2">
      <c r="A33" t="s">
        <v>345</v>
      </c>
      <c r="C33" s="3">
        <f>SUM(C19:C27)</f>
        <v>600</v>
      </c>
      <c r="D33" s="3">
        <f>SUM(D19:D27)</f>
        <v>0</v>
      </c>
    </row>
    <row r="35" spans="1:4" x14ac:dyDescent="0.2">
      <c r="A35" s="1" t="s">
        <v>346</v>
      </c>
      <c r="C35" s="31">
        <f>SUM(C32-D29)</f>
        <v>1065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10642-2912-7B48-A5E9-814F673D9EF0}">
  <dimension ref="A1:D25"/>
  <sheetViews>
    <sheetView workbookViewId="0"/>
  </sheetViews>
  <sheetFormatPr baseColWidth="10" defaultRowHeight="15" x14ac:dyDescent="0.2"/>
  <cols>
    <col min="1" max="1" width="25.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52</v>
      </c>
      <c r="B3" s="4">
        <v>50</v>
      </c>
      <c r="C3" s="4">
        <v>50</v>
      </c>
      <c r="D3" s="4"/>
    </row>
    <row r="4" spans="1:4" x14ac:dyDescent="0.2">
      <c r="A4" s="6" t="s">
        <v>33</v>
      </c>
      <c r="B4" s="4">
        <v>50</v>
      </c>
      <c r="C4" s="4">
        <v>50</v>
      </c>
      <c r="D4" s="4"/>
    </row>
    <row r="5" spans="1:4" x14ac:dyDescent="0.2">
      <c r="A5" s="6" t="s">
        <v>187</v>
      </c>
      <c r="B5" s="4">
        <v>400</v>
      </c>
      <c r="C5" s="4">
        <v>200</v>
      </c>
      <c r="D5" s="4">
        <v>169.6</v>
      </c>
    </row>
    <row r="6" spans="1:4" x14ac:dyDescent="0.2">
      <c r="A6" t="s">
        <v>185</v>
      </c>
      <c r="B6" s="4">
        <v>512</v>
      </c>
      <c r="C6" s="4">
        <v>512</v>
      </c>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A11" s="6" t="s">
        <v>187</v>
      </c>
      <c r="B11" s="4">
        <v>400</v>
      </c>
      <c r="C11" s="4">
        <v>200</v>
      </c>
      <c r="D11" s="4"/>
    </row>
    <row r="12" spans="1:4" x14ac:dyDescent="0.2">
      <c r="A12" t="s">
        <v>48</v>
      </c>
      <c r="B12" s="4">
        <v>360</v>
      </c>
      <c r="C12" s="4">
        <v>360</v>
      </c>
      <c r="D12" s="4"/>
    </row>
    <row r="13" spans="1:4" x14ac:dyDescent="0.2">
      <c r="A13" t="s">
        <v>186</v>
      </c>
      <c r="B13" s="4">
        <v>425</v>
      </c>
      <c r="C13" s="4">
        <v>425</v>
      </c>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v>2347</v>
      </c>
      <c r="C19" s="7">
        <f>SUM(C3:C17)</f>
        <v>1797</v>
      </c>
      <c r="D19" s="7">
        <f>SUM(D3:D17)</f>
        <v>169.6</v>
      </c>
    </row>
    <row r="20" spans="1:4" x14ac:dyDescent="0.2">
      <c r="B20" s="4" t="s">
        <v>188</v>
      </c>
      <c r="C20" s="4"/>
      <c r="D20" s="4"/>
    </row>
    <row r="22" spans="1:4" x14ac:dyDescent="0.2">
      <c r="A22" t="s">
        <v>344</v>
      </c>
      <c r="C22" s="3">
        <f>SUM(C3:C6)</f>
        <v>812</v>
      </c>
      <c r="D22" s="3">
        <f>SUM(D3:D6)</f>
        <v>169.6</v>
      </c>
    </row>
    <row r="23" spans="1:4" x14ac:dyDescent="0.2">
      <c r="A23" t="s">
        <v>345</v>
      </c>
      <c r="C23" s="3">
        <f>SUM(C11:C14)</f>
        <v>985</v>
      </c>
      <c r="D23" s="3">
        <f>SUM(D11:D14)</f>
        <v>0</v>
      </c>
    </row>
    <row r="25" spans="1:4" x14ac:dyDescent="0.2">
      <c r="A25" s="1" t="s">
        <v>346</v>
      </c>
      <c r="C25" s="31">
        <f>SUM(C22-D19)</f>
        <v>642.4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4A3A-8BE0-E045-A730-8EC2628B5E93}">
  <dimension ref="A1:D25"/>
  <sheetViews>
    <sheetView workbookViewId="0">
      <selection activeCell="D6" sqref="D6"/>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c r="B2" s="4"/>
      <c r="C2" s="4"/>
      <c r="D2" s="4"/>
    </row>
    <row r="3" spans="1:4" x14ac:dyDescent="0.2">
      <c r="A3" t="s">
        <v>189</v>
      </c>
      <c r="B3" s="4">
        <v>350</v>
      </c>
      <c r="C3" s="4">
        <v>350</v>
      </c>
      <c r="D3" s="4"/>
    </row>
    <row r="4" spans="1:4" x14ac:dyDescent="0.2">
      <c r="A4" s="6" t="s">
        <v>190</v>
      </c>
      <c r="B4" s="4">
        <v>200</v>
      </c>
      <c r="C4" s="4">
        <v>200</v>
      </c>
      <c r="D4" s="4">
        <f>SUM(33.58+35.62+17.94)</f>
        <v>87.139999999999986</v>
      </c>
    </row>
    <row r="5" spans="1:4" x14ac:dyDescent="0.2">
      <c r="A5" s="6" t="s">
        <v>191</v>
      </c>
      <c r="B5" s="4"/>
      <c r="C5" s="4">
        <v>0</v>
      </c>
      <c r="D5" s="4"/>
    </row>
    <row r="6" spans="1:4" x14ac:dyDescent="0.2">
      <c r="A6" t="s">
        <v>192</v>
      </c>
      <c r="B6" s="4">
        <v>770</v>
      </c>
      <c r="C6" s="4">
        <v>770</v>
      </c>
      <c r="D6" s="4">
        <f>SUM(30.18+31.47+24.75+19.74+13.16+12.73+47.48+12.99+7.77+22.97+18+12.73)</f>
        <v>253.97</v>
      </c>
    </row>
    <row r="7" spans="1:4" x14ac:dyDescent="0.2">
      <c r="A7" t="s">
        <v>193</v>
      </c>
      <c r="B7" s="4">
        <v>150</v>
      </c>
      <c r="C7" s="4">
        <v>150</v>
      </c>
      <c r="D7" s="4"/>
    </row>
    <row r="8" spans="1:4" x14ac:dyDescent="0.2">
      <c r="A8" t="s">
        <v>170</v>
      </c>
      <c r="B8" s="4">
        <v>150</v>
      </c>
      <c r="C8" s="4">
        <v>150</v>
      </c>
      <c r="D8" s="4"/>
    </row>
    <row r="9" spans="1:4" x14ac:dyDescent="0.2">
      <c r="A9" t="s">
        <v>194</v>
      </c>
      <c r="B9" s="4">
        <v>200</v>
      </c>
      <c r="C9" s="4">
        <v>200</v>
      </c>
      <c r="D9" s="4"/>
    </row>
    <row r="10" spans="1:4" x14ac:dyDescent="0.2">
      <c r="A10" s="8" t="s">
        <v>37</v>
      </c>
      <c r="B10" s="4">
        <v>25</v>
      </c>
      <c r="C10" s="4">
        <v>25</v>
      </c>
      <c r="D10" s="4"/>
    </row>
    <row r="11" spans="1:4" x14ac:dyDescent="0.2">
      <c r="B11" s="4"/>
      <c r="C11" s="4"/>
      <c r="D11" s="4"/>
    </row>
    <row r="12" spans="1:4" x14ac:dyDescent="0.2">
      <c r="B12" s="4"/>
      <c r="C12" s="4"/>
      <c r="D12" s="4"/>
    </row>
    <row r="13" spans="1:4" x14ac:dyDescent="0.2">
      <c r="A13" t="s">
        <v>273</v>
      </c>
      <c r="B13" s="4"/>
      <c r="C13" s="4"/>
      <c r="D13" s="4">
        <v>98.52</v>
      </c>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1845</v>
      </c>
      <c r="C19" s="7">
        <f>SUM(C3:C17)</f>
        <v>1845</v>
      </c>
      <c r="D19" s="7">
        <f>SUM(D3:D17)</f>
        <v>439.63</v>
      </c>
    </row>
    <row r="20" spans="1:4" x14ac:dyDescent="0.2">
      <c r="B20" s="4"/>
      <c r="C20" s="4"/>
      <c r="D20" s="4"/>
    </row>
    <row r="22" spans="1:4" x14ac:dyDescent="0.2">
      <c r="A22" t="s">
        <v>369</v>
      </c>
      <c r="C22" s="3">
        <f>SUM(C3:C10)</f>
        <v>1845</v>
      </c>
      <c r="D22" s="3">
        <f>SUM(D3:D13)</f>
        <v>439.63</v>
      </c>
    </row>
    <row r="23" spans="1:4" x14ac:dyDescent="0.2">
      <c r="C23" s="3">
        <f>SUM(C15:C17)</f>
        <v>0</v>
      </c>
      <c r="D23" s="3">
        <f>SUM(D15:D17)</f>
        <v>0</v>
      </c>
    </row>
    <row r="25" spans="1:4" x14ac:dyDescent="0.2">
      <c r="A25" s="1" t="s">
        <v>346</v>
      </c>
      <c r="C25" s="3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880B-5B25-D34E-A05A-9315E483D5FF}">
  <dimension ref="A1:E37"/>
  <sheetViews>
    <sheetView topLeftCell="A7" workbookViewId="0">
      <selection activeCell="E20" sqref="E20"/>
    </sheetView>
  </sheetViews>
  <sheetFormatPr baseColWidth="10" defaultRowHeight="15" x14ac:dyDescent="0.2"/>
  <cols>
    <col min="1" max="1" width="23.6640625" bestFit="1" customWidth="1"/>
    <col min="5" max="5" width="45" bestFit="1" customWidth="1"/>
  </cols>
  <sheetData>
    <row r="1" spans="1:5" x14ac:dyDescent="0.2">
      <c r="A1" s="1" t="s">
        <v>28</v>
      </c>
      <c r="B1" s="7" t="s">
        <v>29</v>
      </c>
      <c r="C1" s="7" t="s">
        <v>27</v>
      </c>
      <c r="D1" s="7" t="s">
        <v>30</v>
      </c>
      <c r="E1" s="7" t="s">
        <v>98</v>
      </c>
    </row>
    <row r="2" spans="1:5" x14ac:dyDescent="0.2">
      <c r="A2" s="1" t="s">
        <v>36</v>
      </c>
      <c r="B2" s="4"/>
      <c r="C2" s="4"/>
      <c r="D2" s="4"/>
    </row>
    <row r="3" spans="1:5" x14ac:dyDescent="0.2">
      <c r="A3" t="s">
        <v>195</v>
      </c>
      <c r="B3" s="4">
        <v>220</v>
      </c>
      <c r="C3" s="4">
        <v>200</v>
      </c>
      <c r="D3" s="4">
        <v>466.46</v>
      </c>
      <c r="E3" t="s">
        <v>269</v>
      </c>
    </row>
    <row r="4" spans="1:5" x14ac:dyDescent="0.2">
      <c r="A4" s="6" t="s">
        <v>46</v>
      </c>
      <c r="B4" s="4">
        <v>150</v>
      </c>
      <c r="C4" s="4">
        <v>150</v>
      </c>
      <c r="D4" s="4"/>
    </row>
    <row r="5" spans="1:5" x14ac:dyDescent="0.2">
      <c r="A5" s="6" t="s">
        <v>34</v>
      </c>
      <c r="B5" s="4">
        <v>150</v>
      </c>
      <c r="C5" s="4">
        <v>60</v>
      </c>
      <c r="D5" s="4">
        <v>30</v>
      </c>
    </row>
    <row r="6" spans="1:5" x14ac:dyDescent="0.2">
      <c r="A6" t="s">
        <v>196</v>
      </c>
      <c r="B6" s="4">
        <v>600</v>
      </c>
      <c r="C6" s="4">
        <v>400</v>
      </c>
      <c r="D6" s="4">
        <v>300.63</v>
      </c>
      <c r="E6" t="s">
        <v>268</v>
      </c>
    </row>
    <row r="7" spans="1:5" x14ac:dyDescent="0.2">
      <c r="A7" t="s">
        <v>197</v>
      </c>
      <c r="B7" s="4">
        <v>600</v>
      </c>
      <c r="C7" s="4">
        <v>0</v>
      </c>
      <c r="D7" s="4"/>
    </row>
    <row r="8" spans="1:5" x14ac:dyDescent="0.2">
      <c r="A8" t="s">
        <v>198</v>
      </c>
      <c r="B8" s="4">
        <v>50</v>
      </c>
      <c r="C8" s="4">
        <v>50</v>
      </c>
      <c r="D8" s="4"/>
    </row>
    <row r="9" spans="1:5" x14ac:dyDescent="0.2">
      <c r="A9" t="s">
        <v>33</v>
      </c>
      <c r="B9" s="4">
        <v>80</v>
      </c>
      <c r="C9" s="4">
        <v>50</v>
      </c>
      <c r="D9" s="4">
        <v>76.040000000000006</v>
      </c>
    </row>
    <row r="10" spans="1:5" x14ac:dyDescent="0.2">
      <c r="B10" s="4"/>
      <c r="C10" s="4"/>
      <c r="D10" s="4"/>
    </row>
    <row r="11" spans="1:5" x14ac:dyDescent="0.2">
      <c r="B11" s="4"/>
      <c r="C11" s="4"/>
      <c r="D11" s="4"/>
    </row>
    <row r="12" spans="1:5" x14ac:dyDescent="0.2">
      <c r="A12" s="1" t="s">
        <v>38</v>
      </c>
      <c r="B12" s="4"/>
      <c r="C12" s="4"/>
      <c r="D12" s="4"/>
    </row>
    <row r="13" spans="1:5" x14ac:dyDescent="0.2">
      <c r="A13" t="s">
        <v>200</v>
      </c>
      <c r="B13" s="4">
        <v>220</v>
      </c>
      <c r="D13" s="4"/>
      <c r="E13" s="38">
        <v>200</v>
      </c>
    </row>
    <row r="14" spans="1:5" x14ac:dyDescent="0.2">
      <c r="A14" t="s">
        <v>201</v>
      </c>
      <c r="B14" s="4">
        <v>220</v>
      </c>
      <c r="D14" s="4"/>
      <c r="E14" s="38">
        <v>0</v>
      </c>
    </row>
    <row r="15" spans="1:5" x14ac:dyDescent="0.2">
      <c r="A15" t="s">
        <v>34</v>
      </c>
      <c r="B15" s="4">
        <v>100</v>
      </c>
      <c r="D15" s="4"/>
      <c r="E15" s="38">
        <v>60</v>
      </c>
    </row>
    <row r="16" spans="1:5" x14ac:dyDescent="0.2">
      <c r="A16" t="s">
        <v>202</v>
      </c>
      <c r="B16" s="4">
        <v>170</v>
      </c>
      <c r="D16" s="4"/>
      <c r="E16" s="38">
        <v>150</v>
      </c>
    </row>
    <row r="17" spans="1:5" x14ac:dyDescent="0.2">
      <c r="A17" t="s">
        <v>203</v>
      </c>
      <c r="B17" s="4">
        <v>250</v>
      </c>
      <c r="D17" s="4"/>
      <c r="E17" s="38">
        <v>250</v>
      </c>
    </row>
    <row r="18" spans="1:5" x14ac:dyDescent="0.2">
      <c r="A18" s="1" t="s">
        <v>431</v>
      </c>
      <c r="B18" s="4"/>
      <c r="C18" s="4"/>
      <c r="D18" s="4"/>
    </row>
    <row r="19" spans="1:5" x14ac:dyDescent="0.2">
      <c r="A19" t="s">
        <v>432</v>
      </c>
      <c r="B19" s="4">
        <v>100</v>
      </c>
      <c r="C19" s="4">
        <v>100</v>
      </c>
      <c r="D19" s="4"/>
    </row>
    <row r="20" spans="1:5" x14ac:dyDescent="0.2">
      <c r="A20" t="s">
        <v>434</v>
      </c>
      <c r="B20" s="4">
        <v>100</v>
      </c>
      <c r="C20" s="4">
        <v>100</v>
      </c>
      <c r="D20" s="4"/>
    </row>
    <row r="21" spans="1:5" x14ac:dyDescent="0.2">
      <c r="A21" t="s">
        <v>433</v>
      </c>
      <c r="B21" s="4">
        <v>100</v>
      </c>
      <c r="C21" s="4">
        <v>100</v>
      </c>
      <c r="D21" s="4"/>
    </row>
    <row r="22" spans="1:5" x14ac:dyDescent="0.2">
      <c r="A22" t="s">
        <v>435</v>
      </c>
      <c r="B22" s="4">
        <v>100</v>
      </c>
      <c r="C22" s="4">
        <v>100</v>
      </c>
      <c r="D22" s="4"/>
    </row>
    <row r="23" spans="1:5" x14ac:dyDescent="0.2">
      <c r="A23" t="s">
        <v>436</v>
      </c>
      <c r="B23" s="4">
        <v>100</v>
      </c>
      <c r="C23" s="4">
        <v>100</v>
      </c>
      <c r="D23" s="4"/>
    </row>
    <row r="24" spans="1:5" x14ac:dyDescent="0.2">
      <c r="A24" t="s">
        <v>437</v>
      </c>
      <c r="B24" s="4">
        <v>100</v>
      </c>
      <c r="C24" s="4">
        <v>100</v>
      </c>
      <c r="D24" s="4"/>
    </row>
    <row r="25" spans="1:5" x14ac:dyDescent="0.2">
      <c r="A25" t="s">
        <v>438</v>
      </c>
      <c r="B25" s="4">
        <v>100</v>
      </c>
      <c r="C25" s="4">
        <v>100</v>
      </c>
      <c r="D25" s="4"/>
    </row>
    <row r="26" spans="1:5" x14ac:dyDescent="0.2">
      <c r="A26" t="s">
        <v>34</v>
      </c>
      <c r="B26" s="4">
        <v>60</v>
      </c>
      <c r="C26" s="4">
        <v>60</v>
      </c>
      <c r="D26" s="4"/>
    </row>
    <row r="27" spans="1:5" x14ac:dyDescent="0.2">
      <c r="B27" s="4"/>
      <c r="C27" s="4"/>
      <c r="D27" s="4"/>
    </row>
    <row r="28" spans="1:5" x14ac:dyDescent="0.2">
      <c r="A28" s="1" t="s">
        <v>91</v>
      </c>
      <c r="B28" s="4"/>
      <c r="C28" s="4"/>
      <c r="D28" s="4"/>
    </row>
    <row r="29" spans="1:5" x14ac:dyDescent="0.2">
      <c r="A29" t="s">
        <v>199</v>
      </c>
      <c r="B29" s="4">
        <v>100</v>
      </c>
      <c r="C29" s="4">
        <v>0</v>
      </c>
      <c r="D29" s="4"/>
    </row>
    <row r="30" spans="1:5" x14ac:dyDescent="0.2">
      <c r="B30" s="4"/>
      <c r="C30" s="4"/>
      <c r="D30" s="4"/>
    </row>
    <row r="31" spans="1:5" x14ac:dyDescent="0.2">
      <c r="A31" s="1" t="s">
        <v>39</v>
      </c>
      <c r="B31" s="7">
        <f>SUM(B3:B29)</f>
        <v>3670</v>
      </c>
      <c r="C31" s="7">
        <f>SUM(C3:C26)</f>
        <v>1670</v>
      </c>
      <c r="D31" s="7">
        <f>SUM(D3:D29)</f>
        <v>873.12999999999988</v>
      </c>
    </row>
    <row r="32" spans="1:5" x14ac:dyDescent="0.2">
      <c r="B32" s="4"/>
      <c r="C32" s="4"/>
      <c r="D32" s="4"/>
    </row>
    <row r="34" spans="1:4" x14ac:dyDescent="0.2">
      <c r="A34" t="s">
        <v>344</v>
      </c>
      <c r="C34" s="3">
        <f>SUM(C3:C9)</f>
        <v>910</v>
      </c>
      <c r="D34" s="3">
        <f>SUM(D3:D9)</f>
        <v>873.12999999999988</v>
      </c>
    </row>
    <row r="35" spans="1:4" x14ac:dyDescent="0.2">
      <c r="A35" t="s">
        <v>345</v>
      </c>
      <c r="C35" s="3">
        <f>SUM(C13:C29)</f>
        <v>760</v>
      </c>
      <c r="D35" s="3">
        <f>SUM(D13:D29)</f>
        <v>0</v>
      </c>
    </row>
    <row r="37" spans="1:4" x14ac:dyDescent="0.2">
      <c r="A37" s="1" t="s">
        <v>346</v>
      </c>
      <c r="C37" s="31">
        <f>SUM(C34-D31)</f>
        <v>36.870000000000118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83EE-5035-EB42-9A98-3DE9A0075E5B}">
  <dimension ref="A1:E20"/>
  <sheetViews>
    <sheetView workbookViewId="0">
      <selection activeCell="E16" sqref="E16"/>
    </sheetView>
  </sheetViews>
  <sheetFormatPr baseColWidth="10" defaultRowHeight="15" x14ac:dyDescent="0.2"/>
  <cols>
    <col min="1" max="1" width="23.6640625" bestFit="1" customWidth="1"/>
  </cols>
  <sheetData>
    <row r="1" spans="1:5" x14ac:dyDescent="0.2">
      <c r="A1" s="1" t="s">
        <v>28</v>
      </c>
      <c r="B1" s="7" t="s">
        <v>29</v>
      </c>
      <c r="C1" s="7" t="s">
        <v>27</v>
      </c>
      <c r="D1" s="7" t="s">
        <v>30</v>
      </c>
    </row>
    <row r="2" spans="1:5" x14ac:dyDescent="0.2">
      <c r="A2" s="1" t="s">
        <v>36</v>
      </c>
      <c r="B2" s="4"/>
      <c r="C2" s="4"/>
      <c r="D2" s="4"/>
    </row>
    <row r="3" spans="1:5" x14ac:dyDescent="0.2">
      <c r="B3" s="4"/>
      <c r="C3" s="4"/>
      <c r="D3" s="4"/>
    </row>
    <row r="4" spans="1:5" x14ac:dyDescent="0.2">
      <c r="A4" s="6"/>
      <c r="B4" s="4"/>
      <c r="C4" s="4"/>
      <c r="D4" s="4"/>
    </row>
    <row r="5" spans="1:5" x14ac:dyDescent="0.2">
      <c r="A5" s="6"/>
      <c r="B5" s="4"/>
      <c r="C5" s="4"/>
      <c r="D5" s="4"/>
    </row>
    <row r="6" spans="1:5" x14ac:dyDescent="0.2">
      <c r="B6" s="4"/>
      <c r="C6" s="4"/>
      <c r="D6" s="4"/>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33</v>
      </c>
      <c r="B11" s="4">
        <v>50</v>
      </c>
      <c r="C11" s="4"/>
      <c r="D11" s="4"/>
      <c r="E11" t="s">
        <v>447</v>
      </c>
    </row>
    <row r="12" spans="1:5" x14ac:dyDescent="0.2">
      <c r="A12" t="s">
        <v>37</v>
      </c>
      <c r="B12" s="4">
        <v>25</v>
      </c>
      <c r="C12" s="4"/>
      <c r="D12" s="4"/>
      <c r="E12" t="s">
        <v>447</v>
      </c>
    </row>
    <row r="13" spans="1:5" x14ac:dyDescent="0.2">
      <c r="A13" t="s">
        <v>42</v>
      </c>
      <c r="B13" s="4">
        <v>60</v>
      </c>
      <c r="C13" s="4"/>
      <c r="D13" s="4"/>
      <c r="E13" t="s">
        <v>447</v>
      </c>
    </row>
    <row r="14" spans="1:5" x14ac:dyDescent="0.2">
      <c r="A14" t="s">
        <v>444</v>
      </c>
      <c r="B14" s="4">
        <v>4000</v>
      </c>
      <c r="C14" s="4"/>
      <c r="D14" s="4"/>
      <c r="E14" t="s">
        <v>447</v>
      </c>
    </row>
    <row r="15" spans="1:5" x14ac:dyDescent="0.2">
      <c r="A15" t="s">
        <v>445</v>
      </c>
      <c r="B15" s="41" t="s">
        <v>446</v>
      </c>
      <c r="C15" s="4"/>
      <c r="D15" s="4"/>
      <c r="E15" t="s">
        <v>447</v>
      </c>
    </row>
    <row r="16" spans="1:5" x14ac:dyDescent="0.2">
      <c r="B16" s="4"/>
      <c r="C16" s="4"/>
      <c r="D16" s="4"/>
    </row>
    <row r="17" spans="1:4" x14ac:dyDescent="0.2">
      <c r="B17" s="4"/>
      <c r="C17" s="4"/>
      <c r="D17" s="4"/>
    </row>
    <row r="18" spans="1:4" x14ac:dyDescent="0.2">
      <c r="B18" s="4"/>
      <c r="C18" s="4"/>
      <c r="D18" s="4"/>
    </row>
    <row r="19" spans="1:4" x14ac:dyDescent="0.2">
      <c r="A19" s="1" t="s">
        <v>39</v>
      </c>
      <c r="B19" s="7">
        <f>SUM(B3:B17)</f>
        <v>4135</v>
      </c>
      <c r="C19" s="7">
        <f>SUM(C3:C17)</f>
        <v>0</v>
      </c>
      <c r="D19" s="7">
        <f>SUM(D3:D17)</f>
        <v>0</v>
      </c>
    </row>
    <row r="20" spans="1:4" x14ac:dyDescent="0.2">
      <c r="B20" s="4"/>
      <c r="C20" s="4"/>
      <c r="D20" s="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760E-3AFD-A148-BC70-6361C7637B64}">
  <dimension ref="A1:E27"/>
  <sheetViews>
    <sheetView workbookViewId="0"/>
  </sheetViews>
  <sheetFormatPr baseColWidth="10" defaultRowHeight="15" x14ac:dyDescent="0.2"/>
  <cols>
    <col min="1" max="1" width="22.83203125" bestFit="1" customWidth="1"/>
    <col min="2" max="3" width="11.1640625" bestFit="1" customWidth="1"/>
  </cols>
  <sheetData>
    <row r="1" spans="1:5" x14ac:dyDescent="0.2">
      <c r="A1" s="1" t="s">
        <v>28</v>
      </c>
      <c r="B1" s="7" t="s">
        <v>29</v>
      </c>
      <c r="C1" s="7" t="s">
        <v>27</v>
      </c>
      <c r="D1" s="7" t="s">
        <v>30</v>
      </c>
    </row>
    <row r="2" spans="1:5" x14ac:dyDescent="0.2">
      <c r="A2" s="1" t="s">
        <v>36</v>
      </c>
      <c r="B2" s="4"/>
      <c r="C2" s="4"/>
      <c r="D2" s="4"/>
    </row>
    <row r="3" spans="1:5" x14ac:dyDescent="0.2">
      <c r="A3" t="s">
        <v>204</v>
      </c>
      <c r="B3" s="4">
        <v>750</v>
      </c>
      <c r="C3" s="4">
        <v>750</v>
      </c>
      <c r="D3" s="4">
        <v>490.92</v>
      </c>
    </row>
    <row r="4" spans="1:5" x14ac:dyDescent="0.2">
      <c r="A4" s="6" t="s">
        <v>205</v>
      </c>
      <c r="B4" s="4">
        <v>1500</v>
      </c>
      <c r="C4" s="4">
        <v>1500</v>
      </c>
      <c r="D4" s="4">
        <f>SUM(300+3.75+150-140+100+621.25+300)</f>
        <v>1335</v>
      </c>
    </row>
    <row r="5" spans="1:5" x14ac:dyDescent="0.2">
      <c r="A5" s="6" t="s">
        <v>206</v>
      </c>
      <c r="B5" s="4">
        <v>700</v>
      </c>
      <c r="C5" s="4">
        <v>700</v>
      </c>
      <c r="D5" s="4">
        <v>546.61</v>
      </c>
      <c r="E5" t="s">
        <v>349</v>
      </c>
    </row>
    <row r="7" spans="1:5" x14ac:dyDescent="0.2">
      <c r="B7" s="4"/>
      <c r="C7" s="4"/>
      <c r="D7" s="4"/>
    </row>
    <row r="8" spans="1:5" x14ac:dyDescent="0.2">
      <c r="B8" s="4"/>
      <c r="C8" s="4"/>
      <c r="D8" s="4"/>
    </row>
    <row r="9" spans="1:5" x14ac:dyDescent="0.2">
      <c r="B9" s="4"/>
      <c r="C9" s="4"/>
      <c r="D9" s="4"/>
    </row>
    <row r="10" spans="1:5" x14ac:dyDescent="0.2">
      <c r="A10" s="1" t="s">
        <v>38</v>
      </c>
      <c r="B10" s="4"/>
      <c r="C10" s="4"/>
      <c r="D10" s="4"/>
    </row>
    <row r="11" spans="1:5" x14ac:dyDescent="0.2">
      <c r="A11" t="s">
        <v>207</v>
      </c>
      <c r="B11" s="4">
        <v>500</v>
      </c>
      <c r="C11" s="4">
        <v>0</v>
      </c>
      <c r="D11" s="4"/>
      <c r="E11" t="s">
        <v>441</v>
      </c>
    </row>
    <row r="12" spans="1:5" x14ac:dyDescent="0.2">
      <c r="A12" t="s">
        <v>208</v>
      </c>
      <c r="B12" s="4">
        <v>400</v>
      </c>
      <c r="C12" s="4">
        <v>400</v>
      </c>
      <c r="D12" s="4"/>
    </row>
    <row r="13" spans="1:5" x14ac:dyDescent="0.2">
      <c r="A13" t="s">
        <v>209</v>
      </c>
      <c r="B13" s="4">
        <v>30000</v>
      </c>
      <c r="C13" s="4">
        <v>30000</v>
      </c>
      <c r="D13" s="4">
        <f>SUM(1000+1750)</f>
        <v>2750</v>
      </c>
    </row>
    <row r="14" spans="1:5" x14ac:dyDescent="0.2">
      <c r="A14" t="s">
        <v>210</v>
      </c>
      <c r="B14" s="4">
        <v>750</v>
      </c>
      <c r="C14" s="4">
        <v>750</v>
      </c>
      <c r="D14" s="4"/>
    </row>
    <row r="15" spans="1:5" x14ac:dyDescent="0.2">
      <c r="B15" s="4"/>
      <c r="C15" s="4"/>
      <c r="D15" s="4"/>
    </row>
    <row r="16" spans="1:5" x14ac:dyDescent="0.2">
      <c r="A16" t="s">
        <v>295</v>
      </c>
      <c r="B16" s="4"/>
      <c r="C16" s="4"/>
      <c r="D16" s="4"/>
    </row>
    <row r="17" spans="1:4" x14ac:dyDescent="0.2">
      <c r="A17" t="s">
        <v>405</v>
      </c>
      <c r="B17" s="4">
        <v>500</v>
      </c>
      <c r="C17" s="4">
        <v>500</v>
      </c>
      <c r="D17" s="4"/>
    </row>
    <row r="18" spans="1:4" x14ac:dyDescent="0.2">
      <c r="B18" s="4"/>
      <c r="C18" s="4"/>
      <c r="D18" s="4"/>
    </row>
    <row r="19" spans="1:4" x14ac:dyDescent="0.2">
      <c r="B19" s="4"/>
      <c r="C19" s="4"/>
      <c r="D19" s="4"/>
    </row>
    <row r="20" spans="1:4" x14ac:dyDescent="0.2">
      <c r="A20" s="1" t="s">
        <v>39</v>
      </c>
      <c r="B20" s="7">
        <f>SUM(B3:B17)</f>
        <v>35100</v>
      </c>
      <c r="C20" s="7">
        <v>32950</v>
      </c>
      <c r="D20" s="7">
        <f>SUM(D3:D17)</f>
        <v>5122.5300000000007</v>
      </c>
    </row>
    <row r="21" spans="1:4" x14ac:dyDescent="0.2">
      <c r="B21" s="4"/>
      <c r="C21" s="4" t="s">
        <v>211</v>
      </c>
      <c r="D21" s="4"/>
    </row>
    <row r="24" spans="1:4" x14ac:dyDescent="0.2">
      <c r="A24" t="s">
        <v>344</v>
      </c>
      <c r="C24" s="3">
        <f>SUM(C3:C6)</f>
        <v>2950</v>
      </c>
      <c r="D24" s="3">
        <f>SUM(D3:D6)</f>
        <v>2372.5300000000002</v>
      </c>
    </row>
    <row r="25" spans="1:4" x14ac:dyDescent="0.2">
      <c r="A25" t="s">
        <v>345</v>
      </c>
      <c r="C25" s="3">
        <f>SUM(C11:C17)</f>
        <v>31650</v>
      </c>
      <c r="D25" s="3">
        <f>SUM(D11:D15)</f>
        <v>2750</v>
      </c>
    </row>
    <row r="27" spans="1:4" x14ac:dyDescent="0.2">
      <c r="A27" s="1" t="s">
        <v>346</v>
      </c>
      <c r="C27" s="31">
        <f>SUM(C24-D24)</f>
        <v>577.4699999999998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09F7-FDA9-AB47-81D8-8513E8FE0FC9}">
  <dimension ref="A1:D26"/>
  <sheetViews>
    <sheetView workbookViewId="0">
      <selection activeCell="D4" sqref="D4"/>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37</v>
      </c>
      <c r="B3" s="4">
        <v>25</v>
      </c>
      <c r="C3" s="4">
        <v>25</v>
      </c>
      <c r="D3" s="4"/>
    </row>
    <row r="4" spans="1:4" x14ac:dyDescent="0.2">
      <c r="A4" s="6" t="s">
        <v>33</v>
      </c>
      <c r="B4" s="4">
        <v>50</v>
      </c>
      <c r="C4" s="4">
        <v>50</v>
      </c>
      <c r="D4" s="4">
        <v>50</v>
      </c>
    </row>
    <row r="5" spans="1:4" x14ac:dyDescent="0.2">
      <c r="A5" s="6" t="s">
        <v>34</v>
      </c>
      <c r="B5" s="4">
        <v>300</v>
      </c>
      <c r="C5" s="4">
        <v>60</v>
      </c>
      <c r="D5" s="4"/>
    </row>
    <row r="6" spans="1:4" x14ac:dyDescent="0.2">
      <c r="A6" t="s">
        <v>212</v>
      </c>
      <c r="B6" s="4">
        <v>1125</v>
      </c>
      <c r="C6" s="4">
        <v>250</v>
      </c>
      <c r="D6" s="4"/>
    </row>
    <row r="7" spans="1:4" x14ac:dyDescent="0.2">
      <c r="A7" t="s">
        <v>213</v>
      </c>
      <c r="B7" s="4">
        <v>200</v>
      </c>
      <c r="C7" s="4">
        <v>200</v>
      </c>
      <c r="D7" s="4"/>
    </row>
    <row r="8" spans="1:4" x14ac:dyDescent="0.2">
      <c r="A8" t="s">
        <v>214</v>
      </c>
      <c r="B8" s="4">
        <v>100</v>
      </c>
      <c r="C8" s="4">
        <v>100</v>
      </c>
      <c r="D8" s="4"/>
    </row>
    <row r="9" spans="1:4" x14ac:dyDescent="0.2">
      <c r="A9" t="s">
        <v>354</v>
      </c>
      <c r="B9" s="4"/>
      <c r="D9" s="4">
        <v>145.84</v>
      </c>
    </row>
    <row r="10" spans="1:4" x14ac:dyDescent="0.2">
      <c r="B10" s="4"/>
      <c r="C10" s="4"/>
      <c r="D10" s="4"/>
    </row>
    <row r="11" spans="1:4" x14ac:dyDescent="0.2">
      <c r="A11" s="1" t="s">
        <v>38</v>
      </c>
      <c r="B11" s="4"/>
      <c r="C11" s="4"/>
      <c r="D11" s="4"/>
    </row>
    <row r="12" spans="1:4" x14ac:dyDescent="0.2">
      <c r="A12" t="s">
        <v>33</v>
      </c>
      <c r="B12" s="4">
        <v>50</v>
      </c>
      <c r="C12" s="4">
        <v>50</v>
      </c>
      <c r="D12" s="4"/>
    </row>
    <row r="13" spans="1:4" x14ac:dyDescent="0.2">
      <c r="A13" t="s">
        <v>34</v>
      </c>
      <c r="B13" s="4">
        <v>300</v>
      </c>
      <c r="C13" s="4">
        <v>60</v>
      </c>
      <c r="D13" s="4"/>
    </row>
    <row r="14" spans="1:4" x14ac:dyDescent="0.2">
      <c r="A14" t="s">
        <v>216</v>
      </c>
      <c r="B14" s="4">
        <v>925</v>
      </c>
      <c r="C14" s="4">
        <v>0</v>
      </c>
      <c r="D14" s="4"/>
    </row>
    <row r="15" spans="1:4" x14ac:dyDescent="0.2">
      <c r="A15" t="s">
        <v>215</v>
      </c>
      <c r="B15" s="4">
        <v>325</v>
      </c>
      <c r="C15" s="4">
        <v>325</v>
      </c>
      <c r="D15" s="4"/>
    </row>
    <row r="16" spans="1:4" x14ac:dyDescent="0.2">
      <c r="A16" t="s">
        <v>217</v>
      </c>
      <c r="B16" s="4">
        <v>600</v>
      </c>
      <c r="C16" s="4">
        <v>0</v>
      </c>
      <c r="D16" s="4"/>
    </row>
    <row r="17" spans="1:4" x14ac:dyDescent="0.2">
      <c r="B17" s="4"/>
      <c r="C17" s="4"/>
      <c r="D17" s="4"/>
    </row>
    <row r="18" spans="1:4" x14ac:dyDescent="0.2">
      <c r="B18" s="4"/>
      <c r="C18" s="4"/>
      <c r="D18" s="4"/>
    </row>
    <row r="19" spans="1:4" x14ac:dyDescent="0.2">
      <c r="B19" s="4"/>
      <c r="C19" s="4"/>
      <c r="D19" s="4"/>
    </row>
    <row r="20" spans="1:4" x14ac:dyDescent="0.2">
      <c r="A20" s="1" t="s">
        <v>39</v>
      </c>
      <c r="B20" s="7">
        <f>SUM(B3:B18)</f>
        <v>4000</v>
      </c>
      <c r="C20" s="7">
        <f>SUM(C3:C18)</f>
        <v>1120</v>
      </c>
      <c r="D20" s="7">
        <f>SUM(D3:D18)</f>
        <v>195.84</v>
      </c>
    </row>
    <row r="21" spans="1:4" x14ac:dyDescent="0.2">
      <c r="B21" s="4"/>
      <c r="C21" s="4"/>
      <c r="D21" s="4"/>
    </row>
    <row r="23" spans="1:4" x14ac:dyDescent="0.2">
      <c r="A23" t="s">
        <v>344</v>
      </c>
      <c r="C23" s="3">
        <f>SUM(C3:C9)</f>
        <v>685</v>
      </c>
      <c r="D23" s="3">
        <f>SUM(D3:D8)</f>
        <v>50</v>
      </c>
    </row>
    <row r="24" spans="1:4" x14ac:dyDescent="0.2">
      <c r="A24" t="s">
        <v>345</v>
      </c>
      <c r="C24" s="3">
        <f>SUM(C12:C18)</f>
        <v>435</v>
      </c>
      <c r="D24" s="3">
        <f>SUM(D12:D18)</f>
        <v>0</v>
      </c>
    </row>
    <row r="26" spans="1:4" x14ac:dyDescent="0.2">
      <c r="A26" s="1" t="s">
        <v>346</v>
      </c>
      <c r="C26" s="31">
        <f>SUM(C23-D20)</f>
        <v>489.15999999999997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7668-70D4-054D-A3F7-0F15F43CE3B0}">
  <dimension ref="A1:D25"/>
  <sheetViews>
    <sheetView workbookViewId="0"/>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c r="B2" s="4"/>
      <c r="C2" s="4"/>
      <c r="D2" s="4"/>
    </row>
    <row r="3" spans="1:4" x14ac:dyDescent="0.2">
      <c r="A3" t="s">
        <v>220</v>
      </c>
      <c r="B3" s="4">
        <v>160</v>
      </c>
      <c r="C3" s="4"/>
      <c r="D3" s="4"/>
    </row>
    <row r="4" spans="1:4" x14ac:dyDescent="0.2">
      <c r="A4" s="6" t="s">
        <v>221</v>
      </c>
      <c r="B4" s="4">
        <v>905</v>
      </c>
      <c r="C4" s="4"/>
      <c r="D4" s="4"/>
    </row>
    <row r="5" spans="1:4" x14ac:dyDescent="0.2">
      <c r="A5" s="6" t="s">
        <v>222</v>
      </c>
      <c r="B5" s="4">
        <v>260</v>
      </c>
      <c r="C5" s="4"/>
      <c r="D5" s="4"/>
    </row>
    <row r="6" spans="1:4" x14ac:dyDescent="0.2">
      <c r="A6" t="s">
        <v>223</v>
      </c>
      <c r="B6" s="4">
        <v>4</v>
      </c>
      <c r="C6" s="4"/>
      <c r="D6" s="4"/>
    </row>
    <row r="7" spans="1:4" x14ac:dyDescent="0.2">
      <c r="A7" t="s">
        <v>224</v>
      </c>
      <c r="B7" s="4">
        <v>100</v>
      </c>
      <c r="C7" s="4"/>
      <c r="D7" s="4"/>
    </row>
    <row r="8" spans="1:4" x14ac:dyDescent="0.2">
      <c r="A8" t="s">
        <v>225</v>
      </c>
      <c r="B8" s="4">
        <v>1000</v>
      </c>
      <c r="C8" s="4"/>
      <c r="D8" s="4"/>
    </row>
    <row r="9" spans="1:4" x14ac:dyDescent="0.2">
      <c r="A9" t="s">
        <v>226</v>
      </c>
      <c r="B9" s="4">
        <v>300</v>
      </c>
      <c r="C9" s="4"/>
      <c r="D9" s="4"/>
    </row>
    <row r="10" spans="1:4" x14ac:dyDescent="0.2">
      <c r="A10" s="8" t="s">
        <v>227</v>
      </c>
      <c r="B10" s="4">
        <v>68</v>
      </c>
      <c r="C10" s="4"/>
      <c r="D10" s="4"/>
    </row>
    <row r="11" spans="1:4" x14ac:dyDescent="0.2">
      <c r="B11" s="4"/>
      <c r="C11" s="4"/>
      <c r="D11" s="4"/>
    </row>
    <row r="12" spans="1:4" x14ac:dyDescent="0.2">
      <c r="B12" s="4"/>
      <c r="C12" s="4"/>
      <c r="D12" s="4"/>
    </row>
    <row r="13" spans="1:4" x14ac:dyDescent="0.2">
      <c r="B13" s="4"/>
      <c r="C13" s="4"/>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2797</v>
      </c>
      <c r="C19" s="7">
        <f>SUM(C3:C17)</f>
        <v>0</v>
      </c>
      <c r="D19" s="7">
        <f>SUM(D3:D17)</f>
        <v>0</v>
      </c>
    </row>
    <row r="20" spans="1:4" x14ac:dyDescent="0.2">
      <c r="B20" s="4"/>
      <c r="C20" s="4"/>
      <c r="D20" s="4"/>
    </row>
    <row r="22" spans="1:4" x14ac:dyDescent="0.2">
      <c r="A22" t="s">
        <v>344</v>
      </c>
      <c r="C22" s="3">
        <f>SUM(C3:C8)</f>
        <v>0</v>
      </c>
      <c r="D22" s="3">
        <f>SUM(D3:D8)</f>
        <v>0</v>
      </c>
    </row>
    <row r="23" spans="1:4" x14ac:dyDescent="0.2">
      <c r="A23" t="s">
        <v>345</v>
      </c>
      <c r="C23" s="3">
        <f>SUM(C11:C17)</f>
        <v>0</v>
      </c>
      <c r="D23" s="3">
        <f>SUM(D11:D17)</f>
        <v>0</v>
      </c>
    </row>
    <row r="25" spans="1:4" x14ac:dyDescent="0.2">
      <c r="A25" s="1" t="s">
        <v>346</v>
      </c>
      <c r="C25" s="31">
        <f>SUM(C22-D19)</f>
        <v>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64BC-F75B-694B-8D5C-18EF04B453C0}">
  <dimension ref="A1:D20"/>
  <sheetViews>
    <sheetView workbookViewId="0">
      <selection activeCell="B11" sqref="B11"/>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B3" s="4"/>
      <c r="C3" s="4"/>
      <c r="D3" s="4"/>
    </row>
    <row r="4" spans="1:4" x14ac:dyDescent="0.2">
      <c r="A4" s="6"/>
      <c r="B4" s="4"/>
      <c r="C4" s="4"/>
      <c r="D4" s="4"/>
    </row>
    <row r="5" spans="1:4" x14ac:dyDescent="0.2">
      <c r="A5" s="6"/>
      <c r="B5" s="4"/>
      <c r="C5" s="4"/>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B11" s="4"/>
      <c r="C11" s="4"/>
      <c r="D11" s="4"/>
    </row>
    <row r="12" spans="1:4" x14ac:dyDescent="0.2">
      <c r="B12" s="4"/>
      <c r="C12" s="4"/>
      <c r="D12" s="4"/>
    </row>
    <row r="13" spans="1:4" x14ac:dyDescent="0.2">
      <c r="B13" s="4"/>
      <c r="C13" s="4"/>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0</v>
      </c>
      <c r="C19" s="7">
        <f>SUM(C3:C17)</f>
        <v>0</v>
      </c>
      <c r="D19" s="7">
        <f>SUM(D3:D17)</f>
        <v>0</v>
      </c>
    </row>
    <row r="20" spans="1:4" x14ac:dyDescent="0.2">
      <c r="B20" s="4"/>
      <c r="C20" s="4"/>
      <c r="D2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3680-67E2-D448-BD5B-C77CC0F7440F}">
  <dimension ref="A1:D25"/>
  <sheetViews>
    <sheetView workbookViewId="0">
      <selection activeCell="D7" sqref="D7"/>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37</v>
      </c>
      <c r="B3" s="4">
        <v>50</v>
      </c>
      <c r="C3" s="4">
        <v>50</v>
      </c>
      <c r="D3" s="4"/>
    </row>
    <row r="4" spans="1:4" x14ac:dyDescent="0.2">
      <c r="A4" s="6" t="s">
        <v>33</v>
      </c>
      <c r="B4" s="4">
        <v>25</v>
      </c>
      <c r="C4" s="4">
        <v>25</v>
      </c>
      <c r="D4" s="4">
        <v>22.5</v>
      </c>
    </row>
    <row r="5" spans="1:4" x14ac:dyDescent="0.2">
      <c r="A5" s="6" t="s">
        <v>42</v>
      </c>
      <c r="B5" s="4">
        <v>60</v>
      </c>
      <c r="C5" s="4">
        <v>60</v>
      </c>
      <c r="D5" s="4">
        <v>58.43</v>
      </c>
    </row>
    <row r="6" spans="1:4" x14ac:dyDescent="0.2">
      <c r="A6" t="s">
        <v>43</v>
      </c>
      <c r="B6" s="4">
        <v>250</v>
      </c>
      <c r="C6" s="4">
        <v>250</v>
      </c>
      <c r="D6" s="4">
        <v>133.71</v>
      </c>
    </row>
    <row r="7" spans="1:4" x14ac:dyDescent="0.2">
      <c r="A7" t="s">
        <v>44</v>
      </c>
      <c r="B7" s="4">
        <v>95</v>
      </c>
      <c r="C7" s="4">
        <v>95</v>
      </c>
      <c r="D7" s="4"/>
    </row>
    <row r="8" spans="1:4" x14ac:dyDescent="0.2">
      <c r="A8" t="s">
        <v>45</v>
      </c>
      <c r="B8" s="4">
        <v>75</v>
      </c>
      <c r="C8" s="4">
        <v>75</v>
      </c>
      <c r="D8" s="4"/>
    </row>
    <row r="9" spans="1:4" x14ac:dyDescent="0.2">
      <c r="B9" s="4"/>
      <c r="C9" s="4"/>
      <c r="D9" s="4"/>
    </row>
    <row r="10" spans="1:4" x14ac:dyDescent="0.2">
      <c r="A10" s="1" t="s">
        <v>38</v>
      </c>
      <c r="B10" s="4"/>
      <c r="C10" s="4"/>
      <c r="D10" s="4"/>
    </row>
    <row r="11" spans="1:4" x14ac:dyDescent="0.2">
      <c r="A11" t="s">
        <v>42</v>
      </c>
      <c r="B11" s="4">
        <v>60</v>
      </c>
      <c r="C11" s="4">
        <v>60</v>
      </c>
      <c r="D11" s="4"/>
    </row>
    <row r="12" spans="1:4" x14ac:dyDescent="0.2">
      <c r="A12" t="s">
        <v>33</v>
      </c>
      <c r="B12" s="4">
        <v>25</v>
      </c>
      <c r="C12" s="4">
        <v>25</v>
      </c>
      <c r="D12" s="4"/>
    </row>
    <row r="13" spans="1:4" x14ac:dyDescent="0.2">
      <c r="A13" t="s">
        <v>44</v>
      </c>
      <c r="B13" s="4">
        <v>95</v>
      </c>
      <c r="C13" s="4">
        <v>95</v>
      </c>
      <c r="D13" s="4"/>
    </row>
    <row r="14" spans="1:4" x14ac:dyDescent="0.2">
      <c r="A14" t="s">
        <v>42</v>
      </c>
      <c r="B14" s="4">
        <v>60</v>
      </c>
      <c r="C14" s="4">
        <v>0</v>
      </c>
      <c r="D14" s="4"/>
    </row>
    <row r="15" spans="1:4" x14ac:dyDescent="0.2">
      <c r="A15" t="s">
        <v>46</v>
      </c>
      <c r="B15" s="4">
        <v>150</v>
      </c>
      <c r="C15" s="4">
        <v>150</v>
      </c>
      <c r="D15" s="4"/>
    </row>
    <row r="16" spans="1:4" x14ac:dyDescent="0.2">
      <c r="A16" t="s">
        <v>42</v>
      </c>
      <c r="B16" s="4">
        <v>60</v>
      </c>
      <c r="C16" s="4">
        <v>0</v>
      </c>
      <c r="D16" s="4"/>
    </row>
    <row r="17" spans="1:4" x14ac:dyDescent="0.2">
      <c r="A17" t="s">
        <v>47</v>
      </c>
      <c r="B17" s="4">
        <v>50</v>
      </c>
      <c r="C17" s="4">
        <v>50</v>
      </c>
      <c r="D17" s="4"/>
    </row>
    <row r="18" spans="1:4" x14ac:dyDescent="0.2">
      <c r="B18" s="4"/>
      <c r="C18" s="4"/>
      <c r="D18" s="4"/>
    </row>
    <row r="19" spans="1:4" x14ac:dyDescent="0.2">
      <c r="A19" s="1" t="s">
        <v>39</v>
      </c>
      <c r="B19" s="7">
        <f>SUM(B3:B17)</f>
        <v>1055</v>
      </c>
      <c r="C19" s="7">
        <f>SUM(C3:C17)</f>
        <v>935</v>
      </c>
      <c r="D19" s="7">
        <f>SUM(D3:D17)</f>
        <v>214.64000000000001</v>
      </c>
    </row>
    <row r="20" spans="1:4" x14ac:dyDescent="0.2">
      <c r="B20" s="4"/>
      <c r="C20" s="4"/>
      <c r="D20" s="4"/>
    </row>
    <row r="22" spans="1:4" x14ac:dyDescent="0.2">
      <c r="A22" t="s">
        <v>344</v>
      </c>
      <c r="C22" s="3">
        <f>SUM(C3:C8)</f>
        <v>555</v>
      </c>
      <c r="D22" s="3">
        <f>SUM(D3:D8)</f>
        <v>214.64000000000001</v>
      </c>
    </row>
    <row r="23" spans="1:4" x14ac:dyDescent="0.2">
      <c r="A23" t="s">
        <v>345</v>
      </c>
      <c r="C23" s="3">
        <f>SUM(C11:C17)</f>
        <v>380</v>
      </c>
      <c r="D23" s="3">
        <f>SUM(D11:D17)</f>
        <v>0</v>
      </c>
    </row>
    <row r="25" spans="1:4" x14ac:dyDescent="0.2">
      <c r="A25" s="1" t="s">
        <v>346</v>
      </c>
      <c r="C25" s="31">
        <f>SUM(C22-D19)</f>
        <v>340.36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32F1A-94A6-4F4A-89A9-FD67E78AEC85}">
  <dimension ref="A1:D20"/>
  <sheetViews>
    <sheetView workbookViewId="0">
      <selection activeCell="A7" sqref="A7"/>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300</v>
      </c>
      <c r="B3" s="4">
        <v>1198</v>
      </c>
      <c r="C3" s="4">
        <v>1198</v>
      </c>
      <c r="D3" s="4">
        <v>1198</v>
      </c>
    </row>
    <row r="4" spans="1:4" x14ac:dyDescent="0.2">
      <c r="A4" s="6"/>
      <c r="B4" s="4"/>
      <c r="C4" s="4"/>
      <c r="D4" s="4"/>
    </row>
    <row r="5" spans="1:4" x14ac:dyDescent="0.2">
      <c r="A5" s="6"/>
      <c r="B5" s="4"/>
      <c r="C5" s="4"/>
      <c r="D5" s="4"/>
    </row>
    <row r="6" spans="1:4" x14ac:dyDescent="0.2">
      <c r="B6" s="4"/>
      <c r="C6" s="4"/>
      <c r="D6" s="4"/>
    </row>
    <row r="7" spans="1:4" x14ac:dyDescent="0.2">
      <c r="B7" s="4"/>
      <c r="C7" s="4"/>
      <c r="D7" s="4"/>
    </row>
    <row r="8" spans="1:4" x14ac:dyDescent="0.2">
      <c r="B8" s="4"/>
      <c r="C8" s="4"/>
      <c r="D8" s="4"/>
    </row>
    <row r="9" spans="1:4" x14ac:dyDescent="0.2">
      <c r="B9" s="4"/>
      <c r="C9" s="4"/>
      <c r="D9" s="4"/>
    </row>
    <row r="10" spans="1:4" x14ac:dyDescent="0.2">
      <c r="A10" s="1" t="s">
        <v>38</v>
      </c>
      <c r="B10" s="4"/>
      <c r="C10" s="4"/>
      <c r="D10" s="4"/>
    </row>
    <row r="11" spans="1:4" x14ac:dyDescent="0.2">
      <c r="B11" s="4"/>
      <c r="C11" s="4"/>
      <c r="D11" s="4"/>
    </row>
    <row r="12" spans="1:4" x14ac:dyDescent="0.2">
      <c r="B12" s="4"/>
      <c r="C12" s="4"/>
      <c r="D12" s="4"/>
    </row>
    <row r="13" spans="1:4" x14ac:dyDescent="0.2">
      <c r="B13" s="4"/>
      <c r="C13" s="4"/>
      <c r="D13" s="4"/>
    </row>
    <row r="14" spans="1:4" x14ac:dyDescent="0.2">
      <c r="B14" s="4"/>
      <c r="C14" s="4"/>
      <c r="D14" s="4"/>
    </row>
    <row r="15" spans="1:4" x14ac:dyDescent="0.2">
      <c r="B15" s="4"/>
      <c r="C15" s="4"/>
      <c r="D15" s="4"/>
    </row>
    <row r="16" spans="1:4" x14ac:dyDescent="0.2">
      <c r="B16" s="4"/>
      <c r="C16" s="4"/>
      <c r="D16" s="4"/>
    </row>
    <row r="17" spans="1:4" x14ac:dyDescent="0.2">
      <c r="B17" s="4"/>
      <c r="C17" s="4"/>
      <c r="D17" s="4"/>
    </row>
    <row r="18" spans="1:4" x14ac:dyDescent="0.2">
      <c r="B18" s="4"/>
      <c r="C18" s="4"/>
      <c r="D18" s="4"/>
    </row>
    <row r="19" spans="1:4" x14ac:dyDescent="0.2">
      <c r="A19" s="1" t="s">
        <v>39</v>
      </c>
      <c r="B19" s="7">
        <f>SUM(B3:B17)</f>
        <v>1198</v>
      </c>
      <c r="C19" s="7">
        <f>SUM(C3:C17)</f>
        <v>1198</v>
      </c>
      <c r="D19" s="7">
        <f>SUM(D3:D17)</f>
        <v>1198</v>
      </c>
    </row>
    <row r="20" spans="1:4" x14ac:dyDescent="0.2">
      <c r="B20" s="4"/>
      <c r="C20" s="4"/>
      <c r="D20"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F4EA9-2914-6D47-84A5-D84C6C492DBA}">
  <dimension ref="A1:G25"/>
  <sheetViews>
    <sheetView workbookViewId="0">
      <selection activeCell="D26" sqref="D26"/>
    </sheetView>
  </sheetViews>
  <sheetFormatPr baseColWidth="10" defaultRowHeight="15" x14ac:dyDescent="0.2"/>
  <cols>
    <col min="1" max="1" width="28.33203125" bestFit="1" customWidth="1"/>
    <col min="6" max="6" width="24.1640625" bestFit="1" customWidth="1"/>
  </cols>
  <sheetData>
    <row r="1" spans="1:6" x14ac:dyDescent="0.2">
      <c r="A1" s="1" t="s">
        <v>28</v>
      </c>
      <c r="B1" s="7" t="s">
        <v>29</v>
      </c>
      <c r="C1" s="7" t="s">
        <v>440</v>
      </c>
      <c r="D1" s="7" t="s">
        <v>27</v>
      </c>
      <c r="E1" s="7" t="s">
        <v>30</v>
      </c>
    </row>
    <row r="2" spans="1:6" x14ac:dyDescent="0.2">
      <c r="A2" s="1" t="s">
        <v>36</v>
      </c>
      <c r="B2" s="4"/>
      <c r="C2" s="4"/>
      <c r="D2" s="4"/>
      <c r="E2" s="4"/>
    </row>
    <row r="3" spans="1:6" x14ac:dyDescent="0.2">
      <c r="B3" s="4"/>
      <c r="C3" s="4"/>
      <c r="D3" s="4"/>
      <c r="E3" s="4"/>
    </row>
    <row r="4" spans="1:6" x14ac:dyDescent="0.2">
      <c r="A4" s="6"/>
      <c r="B4" s="4"/>
      <c r="C4" s="4"/>
      <c r="D4" s="4"/>
      <c r="E4" s="4"/>
    </row>
    <row r="5" spans="1:6" x14ac:dyDescent="0.2">
      <c r="A5" s="6"/>
      <c r="B5" s="4"/>
      <c r="C5" s="4"/>
      <c r="D5" s="4"/>
      <c r="E5" s="4"/>
    </row>
    <row r="6" spans="1:6" x14ac:dyDescent="0.2">
      <c r="B6" s="4"/>
      <c r="C6" s="4"/>
      <c r="D6" s="4"/>
      <c r="E6" s="4"/>
    </row>
    <row r="7" spans="1:6" x14ac:dyDescent="0.2">
      <c r="A7" t="s">
        <v>26</v>
      </c>
      <c r="B7" s="4"/>
      <c r="C7" s="4"/>
      <c r="D7" s="4"/>
      <c r="E7" s="4"/>
    </row>
    <row r="8" spans="1:6" x14ac:dyDescent="0.2">
      <c r="B8" s="4"/>
      <c r="C8" s="4"/>
      <c r="D8" s="4"/>
      <c r="E8" s="4"/>
    </row>
    <row r="9" spans="1:6" x14ac:dyDescent="0.2">
      <c r="B9" s="4"/>
      <c r="C9" s="4"/>
      <c r="D9" s="4"/>
      <c r="E9" s="4"/>
    </row>
    <row r="10" spans="1:6" x14ac:dyDescent="0.2">
      <c r="A10" s="1" t="s">
        <v>38</v>
      </c>
      <c r="B10" s="4"/>
      <c r="C10" s="4"/>
      <c r="D10" s="4"/>
      <c r="E10" s="4"/>
    </row>
    <row r="11" spans="1:6" x14ac:dyDescent="0.2">
      <c r="A11" t="s">
        <v>419</v>
      </c>
      <c r="B11" s="4">
        <v>50</v>
      </c>
      <c r="C11" s="4">
        <v>50</v>
      </c>
      <c r="D11" s="4">
        <v>0</v>
      </c>
      <c r="E11" s="4"/>
      <c r="F11" t="s">
        <v>420</v>
      </c>
    </row>
    <row r="12" spans="1:6" x14ac:dyDescent="0.2">
      <c r="A12" t="s">
        <v>37</v>
      </c>
      <c r="B12" s="4">
        <v>25</v>
      </c>
      <c r="C12" s="4">
        <v>25</v>
      </c>
      <c r="D12" s="4">
        <v>0</v>
      </c>
      <c r="E12" s="4"/>
      <c r="F12" t="s">
        <v>420</v>
      </c>
    </row>
    <row r="13" spans="1:6" x14ac:dyDescent="0.2">
      <c r="A13" t="s">
        <v>42</v>
      </c>
      <c r="B13" s="4">
        <v>60</v>
      </c>
      <c r="C13" s="4">
        <v>60</v>
      </c>
      <c r="D13" s="4">
        <v>0</v>
      </c>
      <c r="E13" s="4"/>
      <c r="F13" t="s">
        <v>420</v>
      </c>
    </row>
    <row r="14" spans="1:6" x14ac:dyDescent="0.2">
      <c r="A14" t="s">
        <v>421</v>
      </c>
      <c r="B14" s="4">
        <v>150</v>
      </c>
      <c r="C14" s="4">
        <v>0</v>
      </c>
      <c r="D14" s="4">
        <v>0</v>
      </c>
      <c r="E14" s="4"/>
      <c r="F14" t="s">
        <v>420</v>
      </c>
    </row>
    <row r="15" spans="1:6" x14ac:dyDescent="0.2">
      <c r="A15" t="s">
        <v>422</v>
      </c>
      <c r="B15" s="4">
        <v>250</v>
      </c>
      <c r="C15" s="4">
        <v>250</v>
      </c>
      <c r="D15" s="4">
        <v>0</v>
      </c>
      <c r="E15" s="4"/>
    </row>
    <row r="16" spans="1:6" x14ac:dyDescent="0.2">
      <c r="B16" s="4"/>
      <c r="C16" s="4"/>
      <c r="D16" s="4"/>
      <c r="E16" s="4"/>
    </row>
    <row r="17" spans="1:7" x14ac:dyDescent="0.2">
      <c r="A17" t="s">
        <v>295</v>
      </c>
      <c r="B17" s="4"/>
      <c r="C17" s="4"/>
      <c r="D17" s="4"/>
      <c r="E17" s="4"/>
    </row>
    <row r="18" spans="1:7" x14ac:dyDescent="0.2">
      <c r="A18" t="s">
        <v>423</v>
      </c>
      <c r="B18" s="4">
        <v>3000</v>
      </c>
      <c r="C18" s="4">
        <v>1098.94</v>
      </c>
      <c r="D18" s="4">
        <v>1401.06</v>
      </c>
      <c r="E18" s="4"/>
      <c r="F18" t="s">
        <v>424</v>
      </c>
    </row>
    <row r="19" spans="1:7" x14ac:dyDescent="0.2">
      <c r="B19" s="4"/>
      <c r="C19" s="4"/>
      <c r="D19" s="4"/>
      <c r="E19" s="4"/>
    </row>
    <row r="20" spans="1:7" x14ac:dyDescent="0.2">
      <c r="B20" s="4"/>
      <c r="C20" s="4"/>
      <c r="D20" s="4"/>
      <c r="E20" s="4"/>
    </row>
    <row r="21" spans="1:7" x14ac:dyDescent="0.2">
      <c r="A21" s="1" t="s">
        <v>39</v>
      </c>
      <c r="B21" s="7">
        <f>SUM(B3:B19)</f>
        <v>3535</v>
      </c>
      <c r="C21" s="7">
        <f>SUM(C3:C19)</f>
        <v>1483.94</v>
      </c>
      <c r="D21" s="7">
        <f>SUM(D3:D19)</f>
        <v>1401.06</v>
      </c>
      <c r="E21" s="7">
        <f>SUM(E3:E19)</f>
        <v>0</v>
      </c>
    </row>
    <row r="22" spans="1:7" x14ac:dyDescent="0.2">
      <c r="B22" s="4"/>
      <c r="C22" s="4"/>
      <c r="D22" s="4"/>
      <c r="E22" s="4"/>
    </row>
    <row r="24" spans="1:7" x14ac:dyDescent="0.2">
      <c r="A24" t="s">
        <v>344</v>
      </c>
      <c r="D24" s="3" t="s">
        <v>425</v>
      </c>
      <c r="E24" s="3" t="s">
        <v>425</v>
      </c>
      <c r="G24" s="3"/>
    </row>
    <row r="25" spans="1:7" x14ac:dyDescent="0.2">
      <c r="A25" t="s">
        <v>345</v>
      </c>
      <c r="D25" s="3">
        <f>D21</f>
        <v>1401.06</v>
      </c>
      <c r="E25" s="3"/>
      <c r="G2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B4E98-A50C-674D-A022-4767E4C3ECEB}">
  <dimension ref="A1:F34"/>
  <sheetViews>
    <sheetView topLeftCell="A7" workbookViewId="0">
      <selection activeCell="C33" sqref="C33"/>
    </sheetView>
  </sheetViews>
  <sheetFormatPr baseColWidth="10" defaultRowHeight="15" x14ac:dyDescent="0.2"/>
  <cols>
    <col min="1" max="1" width="25.6640625" bestFit="1" customWidth="1"/>
    <col min="5" max="5" width="14" bestFit="1" customWidth="1"/>
  </cols>
  <sheetData>
    <row r="1" spans="1:4" x14ac:dyDescent="0.2">
      <c r="A1" s="1" t="s">
        <v>28</v>
      </c>
      <c r="B1" s="7" t="s">
        <v>29</v>
      </c>
      <c r="C1" s="7" t="s">
        <v>27</v>
      </c>
      <c r="D1" s="7" t="s">
        <v>30</v>
      </c>
    </row>
    <row r="2" spans="1:4" x14ac:dyDescent="0.2">
      <c r="A2" s="1" t="s">
        <v>36</v>
      </c>
      <c r="B2" s="4"/>
      <c r="C2" s="4"/>
      <c r="D2" s="4"/>
    </row>
    <row r="3" spans="1:4" x14ac:dyDescent="0.2">
      <c r="A3" t="s">
        <v>52</v>
      </c>
      <c r="B3" s="4">
        <v>50</v>
      </c>
      <c r="C3" s="4">
        <v>50</v>
      </c>
      <c r="D3" s="4"/>
    </row>
    <row r="4" spans="1:4" x14ac:dyDescent="0.2">
      <c r="A4" s="6" t="s">
        <v>53</v>
      </c>
      <c r="B4" s="4">
        <v>60</v>
      </c>
      <c r="C4" s="4">
        <v>60</v>
      </c>
      <c r="D4" s="4"/>
    </row>
    <row r="5" spans="1:4" x14ac:dyDescent="0.2">
      <c r="A5" s="6" t="s">
        <v>33</v>
      </c>
      <c r="B5" s="4">
        <v>50</v>
      </c>
      <c r="C5" s="4">
        <v>50</v>
      </c>
      <c r="D5" s="4">
        <v>27.96</v>
      </c>
    </row>
    <row r="6" spans="1:4" x14ac:dyDescent="0.2">
      <c r="A6" t="s">
        <v>54</v>
      </c>
      <c r="B6" s="4">
        <v>150</v>
      </c>
      <c r="C6" s="4">
        <v>150</v>
      </c>
      <c r="D6" s="4"/>
    </row>
    <row r="7" spans="1:4" x14ac:dyDescent="0.2">
      <c r="A7" t="s">
        <v>55</v>
      </c>
      <c r="B7" s="4">
        <v>60</v>
      </c>
      <c r="C7" s="4">
        <v>60</v>
      </c>
      <c r="D7" s="4"/>
    </row>
    <row r="8" spans="1:4" x14ac:dyDescent="0.2">
      <c r="A8" t="s">
        <v>56</v>
      </c>
      <c r="B8" s="4">
        <v>60</v>
      </c>
      <c r="C8" s="4">
        <v>60</v>
      </c>
      <c r="D8" s="4"/>
    </row>
    <row r="9" spans="1:4" x14ac:dyDescent="0.2">
      <c r="B9" s="4"/>
      <c r="C9" s="4"/>
      <c r="D9" s="4"/>
    </row>
    <row r="10" spans="1:4" x14ac:dyDescent="0.2">
      <c r="A10" s="1" t="s">
        <v>38</v>
      </c>
      <c r="B10" s="4"/>
      <c r="C10" s="4"/>
      <c r="D10" s="4"/>
    </row>
    <row r="11" spans="1:4" x14ac:dyDescent="0.2">
      <c r="A11" t="s">
        <v>33</v>
      </c>
      <c r="B11" s="4">
        <v>50</v>
      </c>
      <c r="C11" s="4">
        <v>50</v>
      </c>
      <c r="D11" s="4"/>
    </row>
    <row r="12" spans="1:4" x14ac:dyDescent="0.2">
      <c r="A12" t="s">
        <v>57</v>
      </c>
      <c r="B12" s="4">
        <v>150</v>
      </c>
      <c r="C12" s="4">
        <v>150</v>
      </c>
      <c r="D12" s="4"/>
    </row>
    <row r="13" spans="1:4" x14ac:dyDescent="0.2">
      <c r="A13" t="s">
        <v>58</v>
      </c>
      <c r="B13" s="4">
        <v>60</v>
      </c>
      <c r="C13" s="4">
        <v>60</v>
      </c>
      <c r="D13" s="4"/>
    </row>
    <row r="14" spans="1:4" x14ac:dyDescent="0.2">
      <c r="A14" t="s">
        <v>59</v>
      </c>
      <c r="B14" s="4">
        <v>150</v>
      </c>
      <c r="C14" s="4">
        <v>150</v>
      </c>
      <c r="D14" s="4"/>
    </row>
    <row r="15" spans="1:4" x14ac:dyDescent="0.2">
      <c r="A15" t="s">
        <v>60</v>
      </c>
      <c r="B15" s="4">
        <v>150</v>
      </c>
      <c r="C15" s="4">
        <v>150</v>
      </c>
      <c r="D15" s="4"/>
    </row>
    <row r="16" spans="1:4" x14ac:dyDescent="0.2">
      <c r="A16" t="s">
        <v>61</v>
      </c>
      <c r="B16" s="4">
        <v>60</v>
      </c>
      <c r="C16" s="4">
        <v>60</v>
      </c>
      <c r="D16" s="4"/>
    </row>
    <row r="17" spans="1:6" x14ac:dyDescent="0.2">
      <c r="A17" t="s">
        <v>62</v>
      </c>
      <c r="B17" s="4">
        <v>100</v>
      </c>
      <c r="C17" s="4">
        <v>0</v>
      </c>
      <c r="D17" s="4"/>
    </row>
    <row r="18" spans="1:6" x14ac:dyDescent="0.2">
      <c r="B18" s="4"/>
      <c r="C18" s="4"/>
      <c r="D18" s="4"/>
    </row>
    <row r="19" spans="1:6" x14ac:dyDescent="0.2">
      <c r="A19" t="s">
        <v>289</v>
      </c>
      <c r="B19" s="4"/>
      <c r="C19" s="4"/>
      <c r="D19" s="4"/>
    </row>
    <row r="20" spans="1:6" x14ac:dyDescent="0.2">
      <c r="A20" t="s">
        <v>254</v>
      </c>
      <c r="B20" s="4">
        <v>1580</v>
      </c>
      <c r="C20" s="4">
        <v>1580</v>
      </c>
      <c r="D20" s="4">
        <f>SUM(100+200+200+363.43+470+178.8+171.02)</f>
        <v>1683.25</v>
      </c>
    </row>
    <row r="21" spans="1:6" x14ac:dyDescent="0.2">
      <c r="A21" t="s">
        <v>255</v>
      </c>
      <c r="B21" s="4">
        <v>150</v>
      </c>
      <c r="C21" s="4">
        <v>150</v>
      </c>
      <c r="D21" s="4"/>
    </row>
    <row r="22" spans="1:6" x14ac:dyDescent="0.2">
      <c r="B22" s="4"/>
      <c r="C22" s="4"/>
      <c r="D22" s="4"/>
    </row>
    <row r="23" spans="1:6" x14ac:dyDescent="0.2">
      <c r="B23" s="4"/>
      <c r="C23" s="4"/>
      <c r="D23" s="4"/>
    </row>
    <row r="24" spans="1:6" x14ac:dyDescent="0.2">
      <c r="B24" s="4"/>
      <c r="C24" s="4"/>
      <c r="D24" s="4"/>
    </row>
    <row r="25" spans="1:6" x14ac:dyDescent="0.2">
      <c r="A25" s="1" t="s">
        <v>63</v>
      </c>
      <c r="B25" s="4"/>
      <c r="C25" s="4"/>
      <c r="D25" s="4"/>
    </row>
    <row r="26" spans="1:6" x14ac:dyDescent="0.2">
      <c r="A26" s="8" t="s">
        <v>64</v>
      </c>
      <c r="B26" s="4">
        <v>25</v>
      </c>
      <c r="C26" s="4">
        <v>25</v>
      </c>
      <c r="D26" s="4"/>
      <c r="E26" s="4"/>
      <c r="F26" s="4"/>
    </row>
    <row r="27" spans="1:6" x14ac:dyDescent="0.2">
      <c r="B27" s="4"/>
      <c r="C27" s="4"/>
      <c r="D27" s="4"/>
      <c r="E27" s="4"/>
      <c r="F27" s="4"/>
    </row>
    <row r="28" spans="1:6" x14ac:dyDescent="0.2">
      <c r="A28" s="1" t="s">
        <v>39</v>
      </c>
      <c r="B28" s="7">
        <f>SUM(B3:B27)</f>
        <v>2905</v>
      </c>
      <c r="C28" s="7">
        <f>SUM(C3:C27)</f>
        <v>2805</v>
      </c>
      <c r="D28" s="7">
        <f>SUM(D3:D27)</f>
        <v>1711.21</v>
      </c>
      <c r="E28" s="7"/>
      <c r="F28" s="7"/>
    </row>
    <row r="29" spans="1:6" x14ac:dyDescent="0.2">
      <c r="B29" s="4"/>
      <c r="C29" s="4" t="s">
        <v>121</v>
      </c>
      <c r="D29" s="4"/>
      <c r="E29" s="4"/>
      <c r="F29" s="4"/>
    </row>
    <row r="31" spans="1:6" x14ac:dyDescent="0.2">
      <c r="A31" t="s">
        <v>344</v>
      </c>
      <c r="C31" s="3">
        <f>SUM(C3:C8)</f>
        <v>430</v>
      </c>
      <c r="D31" s="3">
        <f>SUM(D3:D8)</f>
        <v>27.96</v>
      </c>
      <c r="F31" s="3">
        <f>SUM(D3:D8)</f>
        <v>27.96</v>
      </c>
    </row>
    <row r="32" spans="1:6" x14ac:dyDescent="0.2">
      <c r="A32" t="s">
        <v>345</v>
      </c>
      <c r="C32" s="3">
        <f>SUM(C11:C26)</f>
        <v>2375</v>
      </c>
      <c r="D32" s="3"/>
      <c r="F32" s="3">
        <f>SUM(F11:F27)</f>
        <v>0</v>
      </c>
    </row>
    <row r="34" spans="1:3" x14ac:dyDescent="0.2">
      <c r="A34" s="1" t="s">
        <v>346</v>
      </c>
      <c r="C34" s="31">
        <f>SUM(C31-F31)</f>
        <v>402.04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2A7B-5625-8942-8F04-2CC6814A24A1}">
  <dimension ref="A1:D32"/>
  <sheetViews>
    <sheetView topLeftCell="A11" workbookViewId="0">
      <selection activeCell="C17" sqref="C17:C22"/>
    </sheetView>
  </sheetViews>
  <sheetFormatPr baseColWidth="10" defaultRowHeight="15" x14ac:dyDescent="0.2"/>
  <cols>
    <col min="1" max="1" width="23.6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52</v>
      </c>
      <c r="B3" s="4">
        <v>50</v>
      </c>
      <c r="C3" s="4">
        <v>50</v>
      </c>
      <c r="D3" s="4"/>
    </row>
    <row r="4" spans="1:4" x14ac:dyDescent="0.2">
      <c r="A4" s="6" t="s">
        <v>33</v>
      </c>
      <c r="B4" s="4">
        <v>50</v>
      </c>
      <c r="C4" s="4">
        <v>50</v>
      </c>
      <c r="D4" s="4">
        <v>39.9</v>
      </c>
    </row>
    <row r="5" spans="1:4" x14ac:dyDescent="0.2">
      <c r="A5" s="6" t="s">
        <v>34</v>
      </c>
      <c r="B5" s="4">
        <v>60</v>
      </c>
      <c r="C5" s="4">
        <v>60</v>
      </c>
      <c r="D5" s="4">
        <v>55.24</v>
      </c>
    </row>
    <row r="6" spans="1:4" x14ac:dyDescent="0.2">
      <c r="A6" t="s">
        <v>81</v>
      </c>
      <c r="B6" s="4">
        <v>200</v>
      </c>
      <c r="C6" s="4">
        <v>200</v>
      </c>
      <c r="D6" s="4"/>
    </row>
    <row r="7" spans="1:4" x14ac:dyDescent="0.2">
      <c r="A7" t="s">
        <v>50</v>
      </c>
      <c r="B7" s="4">
        <v>260</v>
      </c>
      <c r="C7" s="4">
        <v>260</v>
      </c>
      <c r="D7" s="4">
        <v>146.09</v>
      </c>
    </row>
    <row r="8" spans="1:4" x14ac:dyDescent="0.2">
      <c r="B8" s="4"/>
      <c r="C8" s="4"/>
      <c r="D8" s="4"/>
    </row>
    <row r="9" spans="1:4" x14ac:dyDescent="0.2">
      <c r="B9" s="4"/>
      <c r="C9" s="4"/>
      <c r="D9" s="4"/>
    </row>
    <row r="10" spans="1:4" x14ac:dyDescent="0.2">
      <c r="A10" s="1" t="s">
        <v>38</v>
      </c>
      <c r="B10" s="4"/>
      <c r="C10" s="4"/>
      <c r="D10" s="4"/>
    </row>
    <row r="11" spans="1:4" x14ac:dyDescent="0.2">
      <c r="A11" t="s">
        <v>33</v>
      </c>
      <c r="B11" s="4">
        <v>50</v>
      </c>
      <c r="C11" s="4">
        <v>0</v>
      </c>
      <c r="D11" s="4"/>
    </row>
    <row r="12" spans="1:4" x14ac:dyDescent="0.2">
      <c r="A12" t="s">
        <v>82</v>
      </c>
      <c r="B12" s="4">
        <v>150</v>
      </c>
      <c r="C12" s="4">
        <v>0</v>
      </c>
      <c r="D12" s="4"/>
    </row>
    <row r="13" spans="1:4" x14ac:dyDescent="0.2">
      <c r="A13" t="s">
        <v>83</v>
      </c>
      <c r="B13" s="4">
        <v>500</v>
      </c>
      <c r="C13" s="4">
        <v>0</v>
      </c>
      <c r="D13" s="4"/>
    </row>
    <row r="14" spans="1:4" x14ac:dyDescent="0.2">
      <c r="B14" s="4"/>
      <c r="C14" s="4"/>
      <c r="D14" s="4"/>
    </row>
    <row r="15" spans="1:4" x14ac:dyDescent="0.2">
      <c r="A15" s="1" t="s">
        <v>289</v>
      </c>
      <c r="B15" s="4"/>
      <c r="C15" s="4"/>
      <c r="D15" s="4"/>
    </row>
    <row r="16" spans="1:4" x14ac:dyDescent="0.2">
      <c r="A16" t="s">
        <v>37</v>
      </c>
      <c r="B16" s="4">
        <v>0</v>
      </c>
      <c r="C16" s="4">
        <v>0</v>
      </c>
      <c r="D16" s="4"/>
    </row>
    <row r="17" spans="1:4" x14ac:dyDescent="0.2">
      <c r="A17" t="s">
        <v>290</v>
      </c>
      <c r="B17" s="4">
        <v>50</v>
      </c>
      <c r="C17" s="4">
        <v>50</v>
      </c>
      <c r="D17" s="4"/>
    </row>
    <row r="18" spans="1:4" x14ac:dyDescent="0.2">
      <c r="A18" t="s">
        <v>34</v>
      </c>
      <c r="B18" s="4">
        <v>60</v>
      </c>
      <c r="C18" s="4">
        <v>60</v>
      </c>
      <c r="D18" s="4"/>
    </row>
    <row r="19" spans="1:4" x14ac:dyDescent="0.2">
      <c r="A19" t="s">
        <v>33</v>
      </c>
      <c r="B19" s="4">
        <v>50</v>
      </c>
      <c r="C19" s="4">
        <v>50</v>
      </c>
      <c r="D19" s="4"/>
    </row>
    <row r="20" spans="1:4" x14ac:dyDescent="0.2">
      <c r="A20" t="s">
        <v>291</v>
      </c>
      <c r="B20" s="4">
        <v>240</v>
      </c>
      <c r="C20" s="4">
        <v>240</v>
      </c>
      <c r="D20" s="4"/>
    </row>
    <row r="21" spans="1:4" x14ac:dyDescent="0.2">
      <c r="A21" t="s">
        <v>292</v>
      </c>
      <c r="B21" s="4">
        <v>50</v>
      </c>
      <c r="C21" s="4">
        <v>50</v>
      </c>
      <c r="D21" s="4"/>
    </row>
    <row r="22" spans="1:4" x14ac:dyDescent="0.2">
      <c r="A22" t="s">
        <v>293</v>
      </c>
      <c r="B22" s="4">
        <v>240</v>
      </c>
      <c r="C22" s="4">
        <v>240</v>
      </c>
      <c r="D22" s="4"/>
    </row>
    <row r="23" spans="1:4" x14ac:dyDescent="0.2">
      <c r="A23" t="s">
        <v>294</v>
      </c>
      <c r="B23" s="4">
        <v>150</v>
      </c>
      <c r="C23" s="4">
        <v>150</v>
      </c>
      <c r="D23" s="4"/>
    </row>
    <row r="24" spans="1:4" x14ac:dyDescent="0.2">
      <c r="B24" s="4"/>
      <c r="C24" s="4"/>
      <c r="D24" s="4"/>
    </row>
    <row r="25" spans="1:4" x14ac:dyDescent="0.2">
      <c r="B25" s="4"/>
      <c r="C25" s="4"/>
      <c r="D25" s="4"/>
    </row>
    <row r="26" spans="1:4" x14ac:dyDescent="0.2">
      <c r="A26" s="1" t="s">
        <v>39</v>
      </c>
      <c r="B26" s="7">
        <f>SUM(B3:B24)</f>
        <v>2160</v>
      </c>
      <c r="C26" s="7">
        <f>SUM(C3:C24)</f>
        <v>1460</v>
      </c>
      <c r="D26" s="7">
        <f>SUM(D3:D24)</f>
        <v>241.23000000000002</v>
      </c>
    </row>
    <row r="27" spans="1:4" x14ac:dyDescent="0.2">
      <c r="B27" s="4"/>
      <c r="C27" s="4"/>
      <c r="D27" s="4"/>
    </row>
    <row r="29" spans="1:4" x14ac:dyDescent="0.2">
      <c r="A29" t="s">
        <v>344</v>
      </c>
      <c r="C29" s="3">
        <f>SUM(C3:C7)</f>
        <v>620</v>
      </c>
      <c r="D29" s="3">
        <f>SUM(D3:D7)</f>
        <v>241.23000000000002</v>
      </c>
    </row>
    <row r="30" spans="1:4" x14ac:dyDescent="0.2">
      <c r="A30" t="s">
        <v>345</v>
      </c>
      <c r="C30" s="3">
        <f>SUM(C11:C23)</f>
        <v>840</v>
      </c>
      <c r="D30" s="3">
        <f>SUM(D11:D23)</f>
        <v>0</v>
      </c>
    </row>
    <row r="32" spans="1:4" x14ac:dyDescent="0.2">
      <c r="A32" s="1" t="s">
        <v>346</v>
      </c>
      <c r="C32" s="31">
        <f>SUM(C29-D26)</f>
        <v>378.77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DF50-6A5C-3949-8B90-7557EDE1E7C6}">
  <dimension ref="A1:E39"/>
  <sheetViews>
    <sheetView topLeftCell="A10" workbookViewId="0">
      <selection activeCell="C38" sqref="C38"/>
    </sheetView>
  </sheetViews>
  <sheetFormatPr baseColWidth="10" defaultRowHeight="15" x14ac:dyDescent="0.2"/>
  <cols>
    <col min="1" max="1" width="28.1640625" bestFit="1" customWidth="1"/>
  </cols>
  <sheetData>
    <row r="1" spans="1:4" x14ac:dyDescent="0.2">
      <c r="A1" s="1" t="s">
        <v>28</v>
      </c>
      <c r="B1" s="7" t="s">
        <v>29</v>
      </c>
      <c r="C1" s="7" t="s">
        <v>27</v>
      </c>
      <c r="D1" s="7" t="s">
        <v>30</v>
      </c>
    </row>
    <row r="2" spans="1:4" x14ac:dyDescent="0.2">
      <c r="A2" s="1" t="s">
        <v>36</v>
      </c>
      <c r="B2" s="4"/>
      <c r="C2" s="4"/>
      <c r="D2" s="4"/>
    </row>
    <row r="3" spans="1:4" x14ac:dyDescent="0.2">
      <c r="A3" t="s">
        <v>65</v>
      </c>
      <c r="B3" s="4">
        <v>150</v>
      </c>
      <c r="C3" s="4">
        <v>150</v>
      </c>
      <c r="D3" s="4"/>
    </row>
    <row r="4" spans="1:4" x14ac:dyDescent="0.2">
      <c r="A4" s="6" t="s">
        <v>66</v>
      </c>
      <c r="B4" s="4">
        <v>150</v>
      </c>
      <c r="C4" s="4">
        <v>150</v>
      </c>
      <c r="D4" s="4">
        <v>150</v>
      </c>
    </row>
    <row r="5" spans="1:4" x14ac:dyDescent="0.2">
      <c r="A5" s="6" t="s">
        <v>37</v>
      </c>
      <c r="B5" s="4"/>
      <c r="C5" s="4"/>
      <c r="D5" s="4"/>
    </row>
    <row r="6" spans="1:4" x14ac:dyDescent="0.2">
      <c r="A6" s="5" t="s">
        <v>31</v>
      </c>
      <c r="B6" s="4">
        <v>25</v>
      </c>
      <c r="C6" s="4">
        <v>25</v>
      </c>
      <c r="D6" s="4"/>
    </row>
    <row r="7" spans="1:4" x14ac:dyDescent="0.2">
      <c r="A7" s="5" t="s">
        <v>67</v>
      </c>
      <c r="B7" s="4">
        <v>75</v>
      </c>
      <c r="C7" s="4">
        <v>25</v>
      </c>
      <c r="D7" s="4"/>
    </row>
    <row r="8" spans="1:4" x14ac:dyDescent="0.2">
      <c r="A8" t="s">
        <v>68</v>
      </c>
      <c r="B8" s="4">
        <v>1000</v>
      </c>
      <c r="C8" s="4"/>
      <c r="D8" s="4"/>
    </row>
    <row r="9" spans="1:4" x14ac:dyDescent="0.2">
      <c r="A9" t="s">
        <v>69</v>
      </c>
      <c r="B9" s="4">
        <v>150</v>
      </c>
      <c r="C9" s="4">
        <v>150</v>
      </c>
      <c r="D9" s="4">
        <v>339.81</v>
      </c>
    </row>
    <row r="10" spans="1:4" x14ac:dyDescent="0.2">
      <c r="A10" t="s">
        <v>34</v>
      </c>
      <c r="B10" s="4">
        <v>120</v>
      </c>
      <c r="C10" s="4">
        <v>60</v>
      </c>
      <c r="D10" s="4">
        <f>SUM(61.21+171.18)</f>
        <v>232.39000000000001</v>
      </c>
    </row>
    <row r="11" spans="1:4" x14ac:dyDescent="0.2">
      <c r="A11" t="s">
        <v>70</v>
      </c>
      <c r="B11" s="4">
        <v>1500</v>
      </c>
      <c r="C11" s="4">
        <v>0</v>
      </c>
      <c r="D11" s="4"/>
    </row>
    <row r="12" spans="1:4" x14ac:dyDescent="0.2">
      <c r="B12" s="4"/>
      <c r="C12" s="4"/>
      <c r="D12" s="4"/>
    </row>
    <row r="13" spans="1:4" x14ac:dyDescent="0.2">
      <c r="B13" s="4"/>
      <c r="C13" s="4"/>
      <c r="D13" s="4"/>
    </row>
    <row r="14" spans="1:4" x14ac:dyDescent="0.2">
      <c r="A14" s="1" t="s">
        <v>38</v>
      </c>
      <c r="B14" s="4"/>
      <c r="C14" s="4"/>
      <c r="D14" s="4"/>
    </row>
    <row r="15" spans="1:4" x14ac:dyDescent="0.2">
      <c r="A15" t="s">
        <v>34</v>
      </c>
      <c r="B15" s="4">
        <v>120</v>
      </c>
      <c r="C15" s="4">
        <v>60</v>
      </c>
      <c r="D15" s="4"/>
    </row>
    <row r="16" spans="1:4" x14ac:dyDescent="0.2">
      <c r="A16" t="s">
        <v>71</v>
      </c>
      <c r="B16" s="4">
        <v>1200</v>
      </c>
      <c r="C16" s="4">
        <v>400</v>
      </c>
      <c r="D16" s="4">
        <f>SUM(23.86)</f>
        <v>23.86</v>
      </c>
    </row>
    <row r="17" spans="1:5" x14ac:dyDescent="0.2">
      <c r="A17" t="s">
        <v>72</v>
      </c>
      <c r="B17" s="4"/>
      <c r="C17" s="4">
        <v>0</v>
      </c>
      <c r="D17" s="4"/>
    </row>
    <row r="18" spans="1:5" x14ac:dyDescent="0.2">
      <c r="B18" s="4"/>
      <c r="C18" s="4"/>
      <c r="D18" s="4"/>
    </row>
    <row r="19" spans="1:5" x14ac:dyDescent="0.2">
      <c r="A19" s="1" t="s">
        <v>74</v>
      </c>
      <c r="B19" s="4"/>
      <c r="C19" s="4"/>
      <c r="D19" s="4"/>
    </row>
    <row r="20" spans="1:5" x14ac:dyDescent="0.2">
      <c r="A20" t="s">
        <v>75</v>
      </c>
      <c r="B20" s="4">
        <v>100</v>
      </c>
      <c r="C20" s="4">
        <v>100</v>
      </c>
      <c r="D20" s="4">
        <v>100</v>
      </c>
      <c r="E20" t="s">
        <v>305</v>
      </c>
    </row>
    <row r="21" spans="1:5" x14ac:dyDescent="0.2">
      <c r="A21" t="s">
        <v>76</v>
      </c>
      <c r="B21" s="4">
        <v>300</v>
      </c>
      <c r="C21" s="4">
        <v>0</v>
      </c>
      <c r="D21" s="4"/>
    </row>
    <row r="22" spans="1:5" x14ac:dyDescent="0.2">
      <c r="A22" t="s">
        <v>122</v>
      </c>
      <c r="B22" s="4"/>
      <c r="C22" s="4">
        <f>SUM(C15:C21)</f>
        <v>560</v>
      </c>
      <c r="D22" s="4"/>
    </row>
    <row r="23" spans="1:5" x14ac:dyDescent="0.2">
      <c r="B23" s="4"/>
      <c r="C23" s="4"/>
      <c r="D23" s="4"/>
    </row>
    <row r="24" spans="1:5" x14ac:dyDescent="0.2">
      <c r="A24" s="1" t="s">
        <v>63</v>
      </c>
      <c r="B24" s="4"/>
      <c r="C24" s="4"/>
      <c r="D24" s="4"/>
    </row>
    <row r="25" spans="1:5" x14ac:dyDescent="0.2">
      <c r="A25" s="8" t="s">
        <v>73</v>
      </c>
      <c r="B25" s="4">
        <v>90</v>
      </c>
      <c r="C25" s="4">
        <v>90</v>
      </c>
      <c r="D25" s="4">
        <v>90</v>
      </c>
    </row>
    <row r="26" spans="1:5" x14ac:dyDescent="0.2">
      <c r="A26" s="8" t="s">
        <v>77</v>
      </c>
      <c r="B26" s="4">
        <v>2975</v>
      </c>
      <c r="C26" s="4">
        <v>2975</v>
      </c>
      <c r="D26" s="4">
        <v>2975</v>
      </c>
    </row>
    <row r="27" spans="1:5" x14ac:dyDescent="0.2">
      <c r="A27" s="8" t="s">
        <v>78</v>
      </c>
      <c r="B27" s="4">
        <v>340</v>
      </c>
      <c r="C27" s="4">
        <v>340</v>
      </c>
      <c r="D27" s="4"/>
    </row>
    <row r="28" spans="1:5" x14ac:dyDescent="0.2">
      <c r="A28" s="8" t="s">
        <v>79</v>
      </c>
      <c r="B28" s="4">
        <v>60</v>
      </c>
      <c r="C28" s="4">
        <v>60</v>
      </c>
      <c r="D28" s="4"/>
    </row>
    <row r="29" spans="1:5" x14ac:dyDescent="0.2">
      <c r="A29" s="8" t="s">
        <v>80</v>
      </c>
      <c r="B29" s="4">
        <v>85</v>
      </c>
      <c r="C29" s="4">
        <v>85</v>
      </c>
      <c r="D29" s="4">
        <v>85</v>
      </c>
    </row>
    <row r="30" spans="1:5" x14ac:dyDescent="0.2">
      <c r="A30" s="8" t="s">
        <v>406</v>
      </c>
      <c r="B30" s="4">
        <v>419.35</v>
      </c>
      <c r="C30" s="4">
        <v>419.35</v>
      </c>
      <c r="D30" s="4"/>
    </row>
    <row r="31" spans="1:5" x14ac:dyDescent="0.2">
      <c r="A31" s="8" t="s">
        <v>412</v>
      </c>
      <c r="B31" s="4">
        <v>150</v>
      </c>
      <c r="C31" s="4">
        <v>150</v>
      </c>
      <c r="D31" s="4"/>
    </row>
    <row r="32" spans="1:5" x14ac:dyDescent="0.2">
      <c r="A32" s="1"/>
      <c r="B32" s="4"/>
      <c r="C32" s="4"/>
      <c r="D32" s="4"/>
    </row>
    <row r="33" spans="1:4" x14ac:dyDescent="0.2">
      <c r="A33" s="1" t="s">
        <v>39</v>
      </c>
      <c r="B33" s="7">
        <f>SUM(B3:B32)</f>
        <v>9009.35</v>
      </c>
      <c r="C33" s="7">
        <f>SUM(C22:C32)</f>
        <v>4679.3500000000004</v>
      </c>
      <c r="D33" s="7">
        <f>SUM(D3:D32)</f>
        <v>3996.06</v>
      </c>
    </row>
    <row r="34" spans="1:4" x14ac:dyDescent="0.2">
      <c r="B34" s="4"/>
      <c r="C34" s="4"/>
      <c r="D34" s="4"/>
    </row>
    <row r="36" spans="1:4" x14ac:dyDescent="0.2">
      <c r="A36" t="s">
        <v>344</v>
      </c>
      <c r="C36" s="3">
        <f>SUM(C3:C11)+C20+C25+C26+C27+C28+C29</f>
        <v>4210</v>
      </c>
      <c r="D36" s="3">
        <f>SUM(D3:D11)+D20+D25+D26+D27+D28+D29</f>
        <v>3972.2</v>
      </c>
    </row>
    <row r="37" spans="1:4" x14ac:dyDescent="0.2">
      <c r="A37" t="s">
        <v>345</v>
      </c>
      <c r="C37" s="3">
        <f>SUM(C15:C17)+C27+C28+C30+C31</f>
        <v>1429.35</v>
      </c>
      <c r="D37" s="3">
        <f>SUM(D15:D17)</f>
        <v>23.86</v>
      </c>
    </row>
    <row r="39" spans="1:4" x14ac:dyDescent="0.2">
      <c r="A39" s="1" t="s">
        <v>346</v>
      </c>
      <c r="C39" s="31">
        <f>SUM(C36-D33)</f>
        <v>213.94000000000005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39</vt:i4>
      </vt:variant>
    </vt:vector>
  </HeadingPairs>
  <TitlesOfParts>
    <vt:vector size="39" baseType="lpstr">
      <vt:lpstr>All Budgets</vt:lpstr>
      <vt:lpstr>ABA</vt:lpstr>
      <vt:lpstr>ACLU</vt:lpstr>
      <vt:lpstr>ADR</vt:lpstr>
      <vt:lpstr>Adv Poss</vt:lpstr>
      <vt:lpstr>Antitrust</vt:lpstr>
      <vt:lpstr>APALSA</vt:lpstr>
      <vt:lpstr>BLS</vt:lpstr>
      <vt:lpstr>BLSA</vt:lpstr>
      <vt:lpstr>Chess Club</vt:lpstr>
      <vt:lpstr>Crim Law</vt:lpstr>
      <vt:lpstr>Cult &amp; Div</vt:lpstr>
      <vt:lpstr>Eelpouts</vt:lpstr>
      <vt:lpstr>Emp &amp; Labor</vt:lpstr>
      <vt:lpstr>Environ</vt:lpstr>
      <vt:lpstr>FBA</vt:lpstr>
      <vt:lpstr>Health &amp; Well</vt:lpstr>
      <vt:lpstr>Health Law</vt:lpstr>
      <vt:lpstr>HEWES</vt:lpstr>
      <vt:lpstr>SBA</vt:lpstr>
      <vt:lpstr>If When How</vt:lpstr>
      <vt:lpstr>ILSA</vt:lpstr>
      <vt:lpstr>Jewish Law</vt:lpstr>
      <vt:lpstr>JPPP</vt:lpstr>
      <vt:lpstr>LatinX</vt:lpstr>
      <vt:lpstr>LAWS</vt:lpstr>
      <vt:lpstr>Lit Soc</vt:lpstr>
      <vt:lpstr>MJF</vt:lpstr>
      <vt:lpstr>NALSA</vt:lpstr>
      <vt:lpstr>OutLaw</vt:lpstr>
      <vt:lpstr>PAD</vt:lpstr>
      <vt:lpstr>PALS</vt:lpstr>
      <vt:lpstr>Self-Help</vt:lpstr>
      <vt:lpstr>SIPLA</vt:lpstr>
      <vt:lpstr>Ski Club</vt:lpstr>
      <vt:lpstr>Social Com</vt:lpstr>
      <vt:lpstr>Veterans</vt:lpstr>
      <vt:lpstr>Wellness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Sheahan, Zachary</dc:creator>
  <cp:lastModifiedBy>Heather Adams</cp:lastModifiedBy>
  <cp:lastPrinted>2019-02-17T19:32:04Z</cp:lastPrinted>
  <dcterms:created xsi:type="dcterms:W3CDTF">2018-08-19T21:50:31Z</dcterms:created>
  <dcterms:modified xsi:type="dcterms:W3CDTF">2019-03-20T05:16:15Z</dcterms:modified>
</cp:coreProperties>
</file>